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ovosti" sheetId="1" r:id="rId4"/>
    <sheet state="visible" name="Upute" sheetId="2" r:id="rId5"/>
    <sheet state="hidden" name="PraviPod707" sheetId="3" r:id="rId6"/>
    <sheet state="hidden" name="PraviPod708" sheetId="4" r:id="rId7"/>
    <sheet state="hidden" name="PraviPod709" sheetId="5" r:id="rId8"/>
    <sheet state="hidden" name="PraviPod710" sheetId="6" r:id="rId9"/>
    <sheet state="visible" name="RefStr" sheetId="7" r:id="rId10"/>
    <sheet state="visible" name="PRRAS" sheetId="8" r:id="rId11"/>
    <sheet state="visible" name="BIL" sheetId="9" r:id="rId12"/>
    <sheet state="visible" name="GPRIZNPF" sheetId="10" r:id="rId13"/>
    <sheet state="visible" name="Sifre" sheetId="11" r:id="rId14"/>
    <sheet state="visible" name="Kontrole" sheetId="12" r:id="rId15"/>
    <sheet state="visible" name="Promjene" sheetId="13" r:id="rId16"/>
  </sheets>
  <definedNames/>
  <calcPr/>
  <extLst>
    <ext uri="GoogleSheetsCustomDataVersion1">
      <go:sheetsCustomData xmlns:go="http://customooxmlschemas.google.com/" r:id="rId17" roundtripDataSignature="AMtx7mgfLZWL0fiU/oOmZpl+aCikTF0DQA=="/>
    </ext>
  </extLst>
</workbook>
</file>

<file path=xl/comments1.xml><?xml version="1.0" encoding="utf-8"?>
<comments xmlns:r="http://schemas.openxmlformats.org/officeDocument/2006/relationships" xmlns="http://schemas.openxmlformats.org/spreadsheetml/2006/main">
  <authors>
    <author/>
  </authors>
  <commentList>
    <comment authorId="0" ref="B13">
      <text>
        <t xml:space="preserve">======
ID#AAAAvlV_gKk
Naputak    (2023-04-19 11:41:51)
Unesite broj računa u IBAN formatu duljine 21 mjesto. Račun mora sadržavati vodeće znakove HR, a ostatak od 19 znamenaka mogu biti samo znakovi 0-9. Bilo kakav drugi znak javit će grešku u računu.</t>
      </text>
    </comment>
    <comment authorId="0" ref="B7">
      <text>
        <t xml:space="preserve">======
ID#AAAAvlV_gKg
Naputak    (2023-04-19 11:41:51)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text>
    </comment>
    <comment authorId="0" ref="B49">
      <text>
        <t xml:space="preserve">======
ID#AAAAvlV_gKc
Naputak    (2023-04-19 11:41:51)
Unosi se adresa e-pošte obveznika (ne unositi adresu e-pošte knjigovodstvenog servisa koji je popunio obrazac).</t>
      </text>
    </comment>
    <comment authorId="0" ref="B45">
      <text>
        <t xml:space="preserve">======
ID#AAAAvlV_gKY
Naputak    (2023-04-19 11:41:51)
Unesite samo jedan telefonski broj za kontaktiranje (s pozivom na broj). Ne upisujte +385 i brojeve ne odvajajte razmacima ni crticama, primjerice, umjesto: 01 / 6128 - 372 unesite samo 016128372</t>
      </text>
    </comment>
    <comment authorId="0" ref="I11">
      <text>
        <t xml:space="preserve">======
ID#AAAAvlV_gKU
Naputak    (2023-04-19 11:41:51)
Matični broj upisujte na 8 znamenaka (s vodećim nulama).</t>
      </text>
    </comment>
    <comment authorId="0" ref="D9">
      <text>
        <t xml:space="preserve">======
ID#AAAAvlV_gKQ
Naputak    (2023-04-19 11:41:51)
Unesite puni naziv mjesta, ne skraćujte nazive mjesta tipa SLAV. BROD ili SL. BROD.</t>
      </text>
    </comment>
    <comment authorId="0" ref="I15">
      <text>
        <t xml:space="preserve">======
ID#AAAAvlV_gKI
Željko Strunjak    (2023-04-19 11:41:51)
Razdoblje se upisuje na način GGGG-MM gdje GGGG označava godinu za koju se predaje obrazac a MM mjesec kojim završava razdoblje, primjerice: 2017-06 za I. - VI. 2017.</t>
      </text>
    </comment>
    <comment authorId="0" ref="B19">
      <text>
        <t xml:space="preserve">======
ID#AAAAvlV_gKE
Željko Strunjak    (2023-04-19 11:41:51)
Naputak: Normalno je da i prazan obrazac sadrži inicijalno 2 pogreške jer nije popunjeno zaglavlje i podnožje obrasca. Koje pogreške Vam javljaju kontrole provjeravajte tek kad u potpunosti popunite sve potrebne podatke i sve potrebne obrasce.</t>
      </text>
    </comment>
    <comment authorId="0" ref="B11">
      <text>
        <t xml:space="preserve">======
ID#AAAAvlV_gKA
Naputak    (2023-04-19 11:41:51)
Upišite puni naziv ulice i kućni broj te dodatak kućnom broju ako postoji (primjerice Ilica 111 A)</t>
      </text>
    </comment>
    <comment authorId="0" ref="B43">
      <text>
        <t xml:space="preserve">======
ID#AAAAvlV_gJ8
Naputak    (2023-04-19 11:41:51)
Unesite ime i prezime (bez ikakvih titula) osobe koju se može dodatno kontaktirati u svezi obrasca (najčešće voditelj računovodstva obveznika ili osoba u knjigovodstvenom servisu ako obvezniku knjige vodi servis).</t>
      </text>
    </comment>
    <comment authorId="0" ref="B17">
      <text>
        <t xml:space="preserve">======
ID#AAAAvlV_gJ4
Naputak    (2023-04-19 11:41:51)
Šifra županije i šifra općine unose se samo kao broj, bez naziva županije ili općine. Ako ne znate napamet koja je šifra Vašeg gradaili općine, pronađite je na radnom listu "Sifre". Provjerite upisanu šifru jer će se pored upisane šifre pojaviti naziv grada/općine.</t>
      </text>
    </comment>
    <comment authorId="0" ref="B9">
      <text>
        <t xml:space="preserve">======
ID#AAAAvlV_gJ0
Naputak    (2023-04-19 11:41:51)
Unesite samo broj pošte bez naziva pripadajućeg mjesta, Excel datoteka dozvoljava unos poštanskog broja u granicama 10000 do 60000.</t>
      </text>
    </comment>
    <comment authorId="0" ref="I17">
      <text>
        <t xml:space="preserve">======
ID#AAAAvlV_gJw
Naputak    (2023-04-19 11:41:51)
Šifra županije određuje se automatizmom nakon upisa šifre općine (bez kontrolnog broja).</t>
      </text>
    </comment>
    <comment authorId="0" ref="B39">
      <text>
        <t xml:space="preserve">======
ID#AAAAvlV_gJs
Naputak    (2023-04-19 11:41:51)
Unesite samo ime i prezime zakonskog zastupnika, bez titula, funkcija i ostalih podataka</t>
      </text>
    </comment>
    <comment authorId="0" ref="B47">
      <text>
        <t xml:space="preserve">======
ID#AAAAvlV_gJo
Naputak    (2023-04-19 11:41:51)
Unesite samo jedan broj telefaksa (s pozivom na broj). Ne upisujte +385 i brojeve ne odvajajte razmacima ni crticama, primjerice, umjesto: 01 / 6128 - 372 unesite samo 016128372</t>
      </text>
    </comment>
    <comment authorId="0" ref="B41">
      <text>
        <t xml:space="preserve">======
ID#AAAAvlV_gJk
Naputak    (2023-04-19 11:41:51)
Unosi se datum sastavljanja izvještaja, datum nije ni pod kakvom kontrolom, bitan je samo za korisnikovu evidenciju. Kod predaje u Finu bitan je samo datum dostave.</t>
      </text>
    </comment>
    <comment authorId="0" ref="B15">
      <text>
        <t xml:space="preserve">======
ID#AAAAvlQ6uRw
Naputak    (2023-04-19 11:41:51)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text>
    </comment>
  </commentList>
  <extLst>
    <ext uri="GoogleSheetsCustomDataVersion1">
      <go:sheetsCustomData xmlns:go="http://customooxmlschemas.google.com/" r:id="rId1" roundtripDataSignature="AMtx7miB/zy6AmX20xSGbyesb6cKVVnPwA=="/>
    </ext>
  </extLst>
</comments>
</file>

<file path=xl/comments2.xml><?xml version="1.0" encoding="utf-8"?>
<comments xmlns:r="http://schemas.openxmlformats.org/officeDocument/2006/relationships" xmlns="http://schemas.openxmlformats.org/spreadsheetml/2006/main">
  <authors>
    <author/>
  </authors>
  <commentList>
    <comment authorId="0" ref="J16">
      <text>
        <t xml:space="preserve">======
ID#AAAAvlV_gKM
Naputak    (2023-04-19 11:41:51)
Kod predaje obrazaca za razdoblje I.-VI. u kolonu prethodne godine unose se podaci za razdoblje I. - VI. prethodne godine. Kod predaje obrasca za razdoblje godine i u kolonu pretohodne godine unose se podaci za ostvarenje cijele godine.</t>
      </text>
    </comment>
  </commentList>
  <extLst>
    <ext uri="GoogleSheetsCustomDataVersion1">
      <go:sheetsCustomData xmlns:go="http://customooxmlschemas.google.com/" r:id="rId1" roundtripDataSignature="AMtx7mgDW13CeXCc/BiHs8IxwvHtxJBtWg=="/>
    </ext>
  </extLst>
</comments>
</file>

<file path=xl/sharedStrings.xml><?xml version="1.0" encoding="utf-8"?>
<sst xmlns="http://schemas.openxmlformats.org/spreadsheetml/2006/main" count="4111" uniqueCount="3088">
  <si>
    <t>Linkovi</t>
  </si>
  <si>
    <t>Upute</t>
  </si>
  <si>
    <t>RefStr</t>
  </si>
  <si>
    <t>PR-RAS-NPF</t>
  </si>
  <si>
    <t>BIL</t>
  </si>
  <si>
    <t>G-PR-IZ-NPF</t>
  </si>
  <si>
    <t>Kontrole</t>
  </si>
  <si>
    <t>Šifre</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</si>
  <si>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</si>
  <si>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rPr>
        <rFont val="Arial"/>
        <b/>
        <color rgb="FF003366"/>
        <sz val="14.0"/>
      </rPr>
      <t xml:space="preserve">Registar neprofitnih organizacija - </t>
    </r>
    <r>
      <rPr>
        <rFont val="Arial"/>
        <b/>
        <color rgb="FFFF0000"/>
        <sz val="14.0"/>
      </rPr>
      <t>RNO</t>
    </r>
  </si>
  <si>
    <r>
      <rPr>
        <rFont val="Times New Roman"/>
        <i/>
        <color theme="1"/>
        <sz val="14.0"/>
      </rPr>
      <t>Sve neprofitne organizacije dužne su ispuniti obvezu upisa u Registar neprofitnih organizacija.</t>
    </r>
    <r>
      <rPr>
        <rFont val="Times New Roman"/>
        <i/>
        <color theme="1"/>
        <sz val="8.0"/>
      </rPr>
      <t xml:space="preserve"> 
</t>
    </r>
    <r>
      <rPr>
        <rFont val="Times New Roman"/>
        <i/>
        <color theme="1"/>
        <sz val="14.0"/>
      </rPr>
      <t>Ovo ne vrijedi samo za novoosnovane već i za ranije osnovane neprofitne organizacije.</t>
    </r>
    <r>
      <rPr>
        <rFont val="Times New Roman"/>
        <i/>
        <color theme="1"/>
        <sz val="8.0"/>
      </rPr>
      <t xml:space="preserve"> 
</t>
    </r>
    <r>
      <rPr>
        <rFont val="Times New Roman"/>
        <i/>
        <color theme="1"/>
        <sz val="14.0"/>
      </rPr>
      <t>Na Internet stranici Ministarstva financija nalazi se Obrazac RNO te sve upute za prijavu u Registar.</t>
    </r>
  </si>
  <si>
    <t>––––&gt; Link na Internet stranice Ministarstva financija (neprofitno računovodstvo)</t>
  </si>
  <si>
    <t>Novosti</t>
  </si>
  <si>
    <t xml:space="preserve">                           TEHNIČKE UPUTE ZA UNOS PODATAKA</t>
  </si>
  <si>
    <r>
      <rPr>
        <rFont val="Arial"/>
        <b/>
        <color rgb="FF800000"/>
        <sz val="10.0"/>
      </rP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rFont val="Arial"/>
        <b/>
        <color rgb="FFFF0000"/>
        <sz val="10.0"/>
      </rPr>
      <t>Korisnici Office-a 2007 i novijih - obavezno proučite dodatak vezan uz Office 2007 na kraju uputa.</t>
    </r>
  </si>
  <si>
    <r>
      <rPr>
        <rFont val="Arial"/>
        <color rgb="FF003366"/>
        <sz val="10.0"/>
      </rPr>
      <t xml:space="preserve">Upozoravamo da je ovu Excel datoteku </t>
    </r>
    <r>
      <rPr>
        <rFont val="Arial"/>
        <b/>
        <color rgb="FF003366"/>
        <sz val="10.0"/>
      </rPr>
      <t>nije moguće popuniti Libre office-om</t>
    </r>
    <r>
      <rPr>
        <rFont val="Arial"/>
        <color rgb="FF003366"/>
        <sz val="10.0"/>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</si>
  <si>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</si>
  <si>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rPr>
        <rFont val="Arial"/>
        <color rgb="FF003366"/>
        <sz val="9.0"/>
      </rP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rFont val="Arial"/>
        <b/>
        <color rgb="FF003366"/>
        <sz val="9.0"/>
      </rPr>
      <t>ni u kojem slučaju nemojte stvarati nove radne listove, mijenjati nazive postojećih listova ili brisati radne listove</t>
    </r>
    <r>
      <rPr>
        <rFont val="Arial"/>
        <color rgb="FF003366"/>
        <sz val="9.0"/>
      </rPr>
      <t>. Knjigovodstveni servisi koji predaju obrasce za više obveznika mogu u jedan Excel dokument unijeti podatke za samo jednog obveznika, za svakog novog morate imati novu Excel datoteku pod drugim imenom.</t>
    </r>
  </si>
  <si>
    <r>
      <rPr>
        <rFont val="Arial"/>
        <b/>
        <color rgb="FF003366"/>
        <sz val="9.0"/>
      </rPr>
      <t>Razdoblje obrade</t>
    </r>
    <r>
      <rPr>
        <rFont val="Arial"/>
        <b val="0"/>
        <color rgb="FF003366"/>
        <sz val="9.0"/>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</si>
  <si>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rPr>
        <rFont val="Arial"/>
        <color rgb="FF003366"/>
        <sz val="9.0"/>
      </rPr>
      <t xml:space="preserve">U polja </t>
    </r>
    <r>
      <rPr>
        <rFont val="Arial"/>
        <b/>
        <color rgb="FF003366"/>
        <sz val="9.0"/>
      </rPr>
      <t>šifra djelatnost i šifra grada/općine</t>
    </r>
    <r>
      <rPr>
        <rFont val="Arial"/>
        <color rgb="FF003366"/>
        <sz val="9.0"/>
      </rPr>
      <t xml:space="preserve"> unosi se samo šifra pripadajućeg podatka, ni u kojem slučaju ne tekstualna vrijednost koju šifra predstavlja. Na listu ZupOpc nalazi se popis županija i pripadajućih općina, a na listu Djelat šifre djelatnosti.</t>
    </r>
  </si>
  <si>
    <r>
      <rPr>
        <rFont val="Arial"/>
        <b/>
        <color rgb="FF003366"/>
        <sz val="9.0"/>
      </rPr>
      <t xml:space="preserve">Vrijednosti za sve AOP oznake se unose iz vašeg predloška osim vrijednosti AOP oznaka sumarnih AOP-a koji se izračunavaju automatski prema zadanim formulama u obrascu </t>
    </r>
    <r>
      <rPr>
        <rFont val="Arial"/>
        <b val="0"/>
        <color rgb="FF003366"/>
        <sz val="9.0"/>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</si>
  <si>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</si>
  <si>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rPr>
        <rFont val="Arial"/>
        <color rgb="FF003366"/>
        <sz val="9.0"/>
      </rPr>
      <t xml:space="preserve">Na radnom listu </t>
    </r>
    <r>
      <rPr>
        <rFont val="Arial"/>
        <b/>
        <color rgb="FF003366"/>
        <sz val="9.0"/>
      </rPr>
      <t xml:space="preserve">Kontrole </t>
    </r>
    <r>
      <rPr>
        <rFont val="Arial"/>
        <color rgb="FF003366"/>
        <sz val="9.0"/>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</si>
  <si>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</si>
  <si>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</si>
  <si>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rPr>
        <rFont val="Arial"/>
        <b/>
        <color rgb="FFFF0000"/>
        <sz val="10.0"/>
      </rPr>
      <t>Office 2007 je sa sobom donio i podršku za nove formate datoteka</t>
    </r>
    <r>
      <rPr>
        <rFont val="Arial"/>
        <b val="0"/>
        <color rgb="FF003366"/>
        <sz val="10.0"/>
      </rPr>
      <t xml:space="preserve">. Radite li u Office-u 2007 ili bilo kojoj novijoj verziji, program će Vam ponuditi konverziju u neki od novijih Office formata. </t>
    </r>
    <r>
      <rPr>
        <rFont val="Arial"/>
        <b/>
        <color rgb="FF003366"/>
        <sz val="10.0"/>
      </rPr>
      <t>Obavezno ovu datoteku ostavite u starom formatu</t>
    </r>
    <r>
      <rPr>
        <rFont val="Arial"/>
        <b val="0"/>
        <color rgb="FF003366"/>
        <sz val="10.0"/>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</si>
  <si>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</si>
  <si>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</si>
  <si>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</si>
  <si>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</si>
  <si>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</si>
  <si>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</si>
  <si>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</si>
  <si>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</si>
  <si>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</si>
  <si>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</si>
  <si>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</si>
  <si>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</si>
  <si>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</si>
  <si>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</si>
  <si>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</si>
  <si>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</si>
  <si>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</si>
  <si>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</si>
  <si>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</si>
  <si>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</si>
  <si>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</si>
  <si>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</si>
  <si>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</si>
  <si>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</si>
  <si>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</si>
  <si>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</si>
  <si>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</si>
  <si>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</si>
  <si>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</si>
  <si>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</si>
  <si>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</si>
  <si>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</si>
  <si>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</si>
  <si>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</si>
  <si>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</si>
  <si>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</si>
  <si>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</si>
  <si>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</si>
  <si>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</si>
  <si>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</si>
  <si>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</si>
  <si>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</si>
  <si>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</si>
  <si>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</si>
  <si>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</si>
  <si>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</si>
  <si>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</si>
  <si>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</si>
  <si>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</si>
  <si>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</si>
  <si>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</si>
  <si>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</si>
  <si>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</si>
  <si>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</si>
  <si>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</si>
  <si>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</si>
  <si>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</si>
  <si>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</si>
  <si>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</si>
  <si>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</si>
  <si>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</si>
  <si>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</si>
  <si>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</si>
  <si>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</si>
  <si>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UDRUGA ŠOKAČKA GRANA OSIJEK</t>
  </si>
  <si>
    <t>Poštanski broj:</t>
  </si>
  <si>
    <t>31000</t>
  </si>
  <si>
    <t>Mjesto:</t>
  </si>
  <si>
    <t>OSIJEK</t>
  </si>
  <si>
    <t>RNO broj:</t>
  </si>
  <si>
    <t>Adresa sjedišta:</t>
  </si>
  <si>
    <t>Kralja Petra Svačića 36</t>
  </si>
  <si>
    <t>Matični broj:</t>
  </si>
  <si>
    <t>01921401</t>
  </si>
  <si>
    <t>Račun (IBAN):</t>
  </si>
  <si>
    <t>HR7224020061100431431</t>
  </si>
  <si>
    <t>OIB:</t>
  </si>
  <si>
    <t>09811369702</t>
  </si>
  <si>
    <t>Šifra djelatnosti:</t>
  </si>
  <si>
    <t>9499</t>
  </si>
  <si>
    <t>Oznaka razdoblja:</t>
  </si>
  <si>
    <t>2022-12</t>
  </si>
  <si>
    <t>Šifra grada/općine:</t>
  </si>
  <si>
    <t>Šifra županije:</t>
  </si>
  <si>
    <t>Broj pogrešaka:</t>
  </si>
  <si>
    <t>Obveznik vođenja dvojnog knjigovodstva (DA/NE):</t>
  </si>
  <si>
    <t>DA</t>
  </si>
  <si>
    <t>Neki financijski pokazatelji iz obrasca:</t>
  </si>
  <si>
    <t>Kontrolni broj:</t>
  </si>
  <si>
    <t>BIL-NPF</t>
  </si>
  <si>
    <t>Stanje 1. siječnja</t>
  </si>
  <si>
    <t>Stanje 31. prosinca</t>
  </si>
  <si>
    <t>ANDRIJAŠEVCI</t>
  </si>
  <si>
    <t>2021-12</t>
  </si>
  <si>
    <t>za razdoblje od 1. siječnja do 31. prosinca 2021.</t>
  </si>
  <si>
    <t>0000</t>
  </si>
  <si>
    <t>Predstavništva stranih udruga bez matičnog broja i/ili fizičke osobe bez djelatnosti</t>
  </si>
  <si>
    <t>ANTUNOVAC</t>
  </si>
  <si>
    <t>2022-06</t>
  </si>
  <si>
    <t>za razdoblje od 1. siječnja do 30. lipnja 2022.</t>
  </si>
  <si>
    <t>0111</t>
  </si>
  <si>
    <t>Uzgoj žitarica (osim riže), mahunarki i uljanog sjemenja</t>
  </si>
  <si>
    <t>BABINA GREDA</t>
  </si>
  <si>
    <t>za razdoblje od 1. siječnja do 31. prosinca 2022.</t>
  </si>
  <si>
    <t>0112</t>
  </si>
  <si>
    <t>Uzgoj riže</t>
  </si>
  <si>
    <t>Ostvareno u istom razdoblju prethodne godine</t>
  </si>
  <si>
    <t>Ostvareno u izvještajnom razdoblju</t>
  </si>
  <si>
    <t>BAKAR</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</si>
  <si>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</si>
  <si>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</si>
  <si>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</si>
  <si>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</si>
  <si>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</si>
  <si>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</si>
  <si>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</si>
  <si>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</si>
  <si>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</si>
  <si>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</si>
  <si>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</si>
  <si>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</si>
  <si>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</si>
  <si>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</si>
  <si>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</si>
  <si>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</si>
  <si>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</si>
  <si>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</si>
  <si>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</si>
  <si>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</si>
  <si>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</si>
  <si>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</si>
  <si>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</si>
  <si>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</si>
  <si>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</si>
  <si>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</si>
  <si>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</si>
  <si>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</si>
  <si>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</si>
  <si>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</si>
  <si>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</si>
  <si>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</si>
  <si>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</si>
  <si>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</si>
  <si>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</si>
  <si>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</si>
  <si>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</si>
  <si>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</si>
  <si>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</si>
  <si>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</si>
  <si>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</si>
  <si>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</si>
  <si>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</si>
  <si>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</si>
  <si>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</si>
  <si>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</si>
  <si>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</si>
  <si>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</si>
  <si>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GORAN ĐAKOVIĆ</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</si>
  <si>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</si>
  <si>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</si>
  <si>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</si>
  <si>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</si>
  <si>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</si>
  <si>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</si>
  <si>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</si>
  <si>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</si>
  <si>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</si>
  <si>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</si>
  <si>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31.12.2022</t>
  </si>
  <si>
    <t>BIBINJE</t>
  </si>
  <si>
    <t>LIČKO-SENJSKA</t>
  </si>
  <si>
    <t>0141</t>
  </si>
  <si>
    <t>Uzgoj muznih krava</t>
  </si>
  <si>
    <t>BILJE</t>
  </si>
  <si>
    <t>VIROVITIČKO-PODRAVSKA</t>
  </si>
  <si>
    <t>0142</t>
  </si>
  <si>
    <t>Uzgoj ostalih goveda i bivola</t>
  </si>
  <si>
    <t>Osoba za kontakt:</t>
  </si>
  <si>
    <t>SANJA KOPF</t>
  </si>
  <si>
    <t>BIOGRAD NA MORU</t>
  </si>
  <si>
    <t>POŽEŠKO-SLAVONSKA</t>
  </si>
  <si>
    <t>0143</t>
  </si>
  <si>
    <t>Uzgoj konja, magaraca, mula i mazgi</t>
  </si>
  <si>
    <t>BIZOVAC</t>
  </si>
  <si>
    <t>BRODSKO-POSAVSKA</t>
  </si>
  <si>
    <t>0144</t>
  </si>
  <si>
    <t>Uzgoj deva i ljama</t>
  </si>
  <si>
    <t>Telefon:</t>
  </si>
  <si>
    <t>031369100</t>
  </si>
  <si>
    <t>BJELOVAR</t>
  </si>
  <si>
    <t>ZADARSKA</t>
  </si>
  <si>
    <t>0145</t>
  </si>
  <si>
    <t>Uzgoj ovaca i koza</t>
  </si>
  <si>
    <t>BLATO</t>
  </si>
  <si>
    <t>OSIJEČKO-BARANJSKA</t>
  </si>
  <si>
    <t>0146</t>
  </si>
  <si>
    <t>Uzgoj svinja</t>
  </si>
  <si>
    <t>Telefax:</t>
  </si>
  <si>
    <t>031368696</t>
  </si>
  <si>
    <t>BOGDANOVCI</t>
  </si>
  <si>
    <t>ŠIBENSKO-KNINSKA</t>
  </si>
  <si>
    <t>0147</t>
  </si>
  <si>
    <t>Uzgoj peradi</t>
  </si>
  <si>
    <t>BOL</t>
  </si>
  <si>
    <t>VUKOVARSKO-SRIJEMSKA</t>
  </si>
  <si>
    <t>0149</t>
  </si>
  <si>
    <t>Uzgoj ostalih životinja</t>
  </si>
  <si>
    <t>Adresa e-pošte:</t>
  </si>
  <si>
    <t>radiusdo@inet.hr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</si>
  <si>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</si>
  <si>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</si>
  <si>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</si>
  <si>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</si>
  <si>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</si>
  <si>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</si>
  <si>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</si>
  <si>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</si>
  <si>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</si>
  <si>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</si>
  <si>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</si>
  <si>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</si>
  <si>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</si>
  <si>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</si>
  <si>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</si>
  <si>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</si>
  <si>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</si>
  <si>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</si>
  <si>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</si>
  <si>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</si>
  <si>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</si>
  <si>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</si>
  <si>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</si>
  <si>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</si>
  <si>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</si>
  <si>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</si>
  <si>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</si>
  <si>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</si>
  <si>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</si>
  <si>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</si>
  <si>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</si>
  <si>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</si>
  <si>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</si>
  <si>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</si>
  <si>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</si>
  <si>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</si>
  <si>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</si>
  <si>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</si>
  <si>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</si>
  <si>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</si>
  <si>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</si>
  <si>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</si>
  <si>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</si>
  <si>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</si>
  <si>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</si>
  <si>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</si>
  <si>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</si>
  <si>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</si>
  <si>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</si>
  <si>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</si>
  <si>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</si>
  <si>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</si>
  <si>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</si>
  <si>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</si>
  <si>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</si>
  <si>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</si>
  <si>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</si>
  <si>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</si>
  <si>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</si>
  <si>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</si>
  <si>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</si>
  <si>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</si>
  <si>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</si>
  <si>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</si>
  <si>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</si>
  <si>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</si>
  <si>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</si>
  <si>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</si>
  <si>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</si>
  <si>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</si>
  <si>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</si>
  <si>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</si>
  <si>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</si>
  <si>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</si>
  <si>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</si>
  <si>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</si>
  <si>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</si>
  <si>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</si>
  <si>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</si>
  <si>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</si>
  <si>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</si>
  <si>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</si>
  <si>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</si>
  <si>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</si>
  <si>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</si>
  <si>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</si>
  <si>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</si>
  <si>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</si>
  <si>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</si>
  <si>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</si>
  <si>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</si>
  <si>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</si>
  <si>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</si>
  <si>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</si>
  <si>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</si>
  <si>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</si>
  <si>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</si>
  <si>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</si>
  <si>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</si>
  <si>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</si>
  <si>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</si>
  <si>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</si>
  <si>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</si>
  <si>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</si>
  <si>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</si>
  <si>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</si>
  <si>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</si>
  <si>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</si>
  <si>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</si>
  <si>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</si>
  <si>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</si>
  <si>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</si>
  <si>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</si>
  <si>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</si>
  <si>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</si>
  <si>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</si>
  <si>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</si>
  <si>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</si>
  <si>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</si>
  <si>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</si>
  <si>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</si>
  <si>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</si>
  <si>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</si>
  <si>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</si>
  <si>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</si>
  <si>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</si>
  <si>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</si>
  <si>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</si>
  <si>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</si>
  <si>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</si>
  <si>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</si>
  <si>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</si>
  <si>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</si>
  <si>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</si>
  <si>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</si>
  <si>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</si>
  <si>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</si>
  <si>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</si>
  <si>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</si>
  <si>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</si>
  <si>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</si>
  <si>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</si>
  <si>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</si>
  <si>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</si>
  <si>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</si>
  <si>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</si>
  <si>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</si>
  <si>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</si>
  <si>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</si>
  <si>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</si>
  <si>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</si>
  <si>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</si>
  <si>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</si>
  <si>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</si>
  <si>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</si>
  <si>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</si>
  <si>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</si>
  <si>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</si>
  <si>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</si>
  <si>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</si>
  <si>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</si>
  <si>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</si>
  <si>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</si>
  <si>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</si>
  <si>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</si>
  <si>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</si>
  <si>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</si>
  <si>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</si>
  <si>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</si>
  <si>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</si>
  <si>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</si>
  <si>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</si>
  <si>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</si>
  <si>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</si>
  <si>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</si>
  <si>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</si>
  <si>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</si>
  <si>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</si>
  <si>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</si>
  <si>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</si>
  <si>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</si>
  <si>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</si>
  <si>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</si>
  <si>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</si>
  <si>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</si>
  <si>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</si>
  <si>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</si>
  <si>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</si>
  <si>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</si>
  <si>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</si>
  <si>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</si>
  <si>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</si>
  <si>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</si>
  <si>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</si>
  <si>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</si>
  <si>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</si>
  <si>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</si>
  <si>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</si>
  <si>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</si>
  <si>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</si>
  <si>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</si>
  <si>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</si>
  <si>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</si>
  <si>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</si>
  <si>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</si>
  <si>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</si>
  <si>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</si>
  <si>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</si>
  <si>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</si>
  <si>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</si>
  <si>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</si>
  <si>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</si>
  <si>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</si>
  <si>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</si>
  <si>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</si>
  <si>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</si>
  <si>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</si>
  <si>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</si>
  <si>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</si>
  <si>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</si>
  <si>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</si>
  <si>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</si>
  <si>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</si>
  <si>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</si>
  <si>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</si>
  <si>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</si>
  <si>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</si>
  <si>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</si>
  <si>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</si>
  <si>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</si>
  <si>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</si>
  <si>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</si>
  <si>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</si>
  <si>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</si>
  <si>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</si>
  <si>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</si>
  <si>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</si>
  <si>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</si>
  <si>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</si>
  <si>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</si>
  <si>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</si>
  <si>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</si>
  <si>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</si>
  <si>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</si>
  <si>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</si>
  <si>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</si>
  <si>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</si>
  <si>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</si>
  <si>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</si>
  <si>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</si>
  <si>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</si>
  <si>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</si>
  <si>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</si>
  <si>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</si>
  <si>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</si>
  <si>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</si>
  <si>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</si>
  <si>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</si>
  <si>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</si>
  <si>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</si>
  <si>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</si>
  <si>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</si>
  <si>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</si>
  <si>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</si>
  <si>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</si>
  <si>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</si>
  <si>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</si>
  <si>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</si>
  <si>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</si>
  <si>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</si>
  <si>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</si>
  <si>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</si>
  <si>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</si>
  <si>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</si>
  <si>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</si>
  <si>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</si>
  <si>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</si>
  <si>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</si>
  <si>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</si>
  <si>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</si>
  <si>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</si>
  <si>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</si>
  <si>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</si>
  <si>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</si>
  <si>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</si>
  <si>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</si>
  <si>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</si>
  <si>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</si>
  <si>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</si>
  <si>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</si>
  <si>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</si>
  <si>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</si>
  <si>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</si>
  <si>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</si>
  <si>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</si>
  <si>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</si>
  <si>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</si>
  <si>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</si>
  <si>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</si>
  <si>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</si>
  <si>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</si>
  <si>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</si>
  <si>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</si>
  <si>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</si>
  <si>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</si>
  <si>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</si>
  <si>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</si>
  <si>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</si>
  <si>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</si>
  <si>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</si>
  <si>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</si>
  <si>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</si>
  <si>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</si>
  <si>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</si>
  <si>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</si>
  <si>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</si>
  <si>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</si>
  <si>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</si>
  <si>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</si>
  <si>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</si>
  <si>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</si>
  <si>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</si>
  <si>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</si>
  <si>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</si>
  <si>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</si>
  <si>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</si>
  <si>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</si>
  <si>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</si>
  <si>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</si>
  <si>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</si>
  <si>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</si>
  <si>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</si>
  <si>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</si>
  <si>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</si>
  <si>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</si>
  <si>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</si>
  <si>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</si>
  <si>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</si>
  <si>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</si>
  <si>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</si>
  <si>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</si>
  <si>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</si>
  <si>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</si>
  <si>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</si>
  <si>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</si>
  <si>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</si>
  <si>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</si>
  <si>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</si>
  <si>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</si>
  <si>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</si>
  <si>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</si>
  <si>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</si>
  <si>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</si>
  <si>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</si>
  <si>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</si>
  <si>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</si>
  <si>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</si>
  <si>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</si>
  <si>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</si>
  <si>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</si>
  <si>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</si>
  <si>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</si>
  <si>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</si>
  <si>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</si>
  <si>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</si>
  <si>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</si>
  <si>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</si>
  <si>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</si>
  <si>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</si>
  <si>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</si>
  <si>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</si>
  <si>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</si>
  <si>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</si>
  <si>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</si>
  <si>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</si>
  <si>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</si>
  <si>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</si>
  <si>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</si>
  <si>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</si>
  <si>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</si>
  <si>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</si>
  <si>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</si>
  <si>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</si>
  <si>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</si>
  <si>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</si>
  <si>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</si>
  <si>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</si>
  <si>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</si>
  <si>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</si>
  <si>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</si>
  <si>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</si>
  <si>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</si>
  <si>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</si>
  <si>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</si>
  <si>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</si>
  <si>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</si>
  <si>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</si>
  <si>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</si>
  <si>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</si>
  <si>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</si>
  <si>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</si>
  <si>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</si>
  <si>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</si>
  <si>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</si>
  <si>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</si>
  <si>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</si>
  <si>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</si>
  <si>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</si>
  <si>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</si>
  <si>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</si>
  <si>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</si>
  <si>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</si>
  <si>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</si>
  <si>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</si>
  <si>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</si>
  <si>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</si>
  <si>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</si>
  <si>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</si>
  <si>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</si>
  <si>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</si>
  <si>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</si>
  <si>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</si>
  <si>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</si>
  <si>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</si>
  <si>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</si>
  <si>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</si>
  <si>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</si>
  <si>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</si>
  <si>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</si>
  <si>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</si>
  <si>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</si>
  <si>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</si>
  <si>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</si>
  <si>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</si>
  <si>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</si>
  <si>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</si>
  <si>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</si>
  <si>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</si>
  <si>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</si>
  <si>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</si>
  <si>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</si>
  <si>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</si>
  <si>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</si>
  <si>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</si>
  <si>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</si>
  <si>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</si>
  <si>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</si>
  <si>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</si>
  <si>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</si>
  <si>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</si>
  <si>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</si>
  <si>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</si>
  <si>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</si>
  <si>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</si>
  <si>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</si>
  <si>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</si>
  <si>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</si>
  <si>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</si>
  <si>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</si>
  <si>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</si>
  <si>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</si>
  <si>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</si>
  <si>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</si>
  <si>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</si>
  <si>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</si>
  <si>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</si>
  <si>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</si>
  <si>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</si>
  <si>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</si>
  <si>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</si>
  <si>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</si>
  <si>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</si>
  <si>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</si>
  <si>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</si>
  <si>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</si>
  <si>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</si>
  <si>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</si>
  <si>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</si>
  <si>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</si>
  <si>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</si>
  <si>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</si>
  <si>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</si>
  <si>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</si>
  <si>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</si>
  <si>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</si>
  <si>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</si>
  <si>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</si>
  <si>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</si>
  <si>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</si>
  <si>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</si>
  <si>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</si>
  <si>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</si>
  <si>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</si>
  <si>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</si>
  <si>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</si>
  <si>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</si>
  <si>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</si>
  <si>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</si>
  <si>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</si>
  <si>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</si>
  <si>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</si>
  <si>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</si>
  <si>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</si>
  <si>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</si>
  <si>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</si>
  <si>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</si>
  <si>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</si>
  <si>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</si>
  <si>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</si>
  <si>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</si>
  <si>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</si>
  <si>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</si>
  <si>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</si>
  <si>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</si>
  <si>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</si>
  <si>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</si>
  <si>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</si>
  <si>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</si>
  <si>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</si>
  <si>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</si>
  <si>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</si>
  <si>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</si>
  <si>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</si>
  <si>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</si>
  <si>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</si>
  <si>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</si>
  <si>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</si>
  <si>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</si>
  <si>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</si>
  <si>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</si>
  <si>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</si>
  <si>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</si>
  <si>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</si>
  <si>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</si>
  <si>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</si>
  <si>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</si>
  <si>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</si>
  <si>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</si>
  <si>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</si>
  <si>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</si>
  <si>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</si>
  <si>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</si>
  <si>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</si>
  <si>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</si>
  <si>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</si>
  <si>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</si>
  <si>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</si>
  <si>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</si>
  <si>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</si>
  <si>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</si>
  <si>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</si>
  <si>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</si>
  <si>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</si>
  <si>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</si>
  <si>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</si>
  <si>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</si>
  <si>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</si>
  <si>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</si>
  <si>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</si>
  <si>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</si>
  <si>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</si>
  <si>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</si>
  <si>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</si>
  <si>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</si>
  <si>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</si>
  <si>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</si>
  <si>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</si>
  <si>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</si>
  <si>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</si>
  <si>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</si>
  <si>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</si>
  <si>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</si>
  <si>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</si>
  <si>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</si>
  <si>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</si>
  <si>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</si>
  <si>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</si>
  <si>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</si>
  <si>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</si>
  <si>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</si>
  <si>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</si>
  <si>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</si>
  <si>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</si>
  <si>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</si>
  <si>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</si>
  <si>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</si>
  <si>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</si>
  <si>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</si>
  <si>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</si>
  <si>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</si>
  <si>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</si>
  <si>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</si>
  <si>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</si>
  <si>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</si>
  <si>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</si>
  <si>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</si>
  <si>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</si>
  <si>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</si>
  <si>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</si>
  <si>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</si>
  <si>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</si>
  <si>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</si>
  <si>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</si>
  <si>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</si>
  <si>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</si>
  <si>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</si>
  <si>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</si>
  <si>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</si>
  <si>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</si>
  <si>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</si>
  <si>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</si>
  <si>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</si>
  <si>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</si>
  <si>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</si>
  <si>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</si>
  <si>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</si>
  <si>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</si>
  <si>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</si>
  <si>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</si>
  <si>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</si>
  <si>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</si>
  <si>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</si>
  <si>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</si>
  <si>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</si>
  <si>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</si>
  <si>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</si>
  <si>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</si>
  <si>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</si>
  <si>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</si>
  <si>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</si>
  <si>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</si>
  <si>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</si>
  <si>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</si>
  <si>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</si>
  <si>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</si>
  <si>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</si>
  <si>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</si>
  <si>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</si>
  <si>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</si>
  <si>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</si>
  <si>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</si>
  <si>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</si>
  <si>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</si>
  <si>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</si>
  <si>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</si>
  <si>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</si>
  <si>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</si>
  <si>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</si>
  <si>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</si>
  <si>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</si>
  <si>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</si>
  <si>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</si>
  <si>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</si>
  <si>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</si>
  <si>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</si>
  <si>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</si>
  <si>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</si>
  <si>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</si>
  <si>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</si>
  <si>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</si>
  <si>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</si>
  <si>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</si>
  <si>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</si>
  <si>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</si>
  <si>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</si>
  <si>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</si>
  <si>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</si>
  <si>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</si>
  <si>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</si>
  <si>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</si>
  <si>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</si>
  <si>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</si>
  <si>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</si>
  <si>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</si>
  <si>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</si>
  <si>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</si>
  <si>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</si>
  <si>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</si>
  <si>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</si>
  <si>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</si>
  <si>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</si>
  <si>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</si>
  <si>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</si>
  <si>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</si>
  <si>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</si>
  <si>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</si>
  <si>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</si>
  <si>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</si>
  <si>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</si>
  <si>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</si>
  <si>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</si>
  <si>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</si>
  <si>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</si>
  <si>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</si>
  <si>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</si>
  <si>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</si>
  <si>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</si>
  <si>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</si>
  <si>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</si>
  <si>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</si>
  <si>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</si>
  <si>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</si>
  <si>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</si>
  <si>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</si>
  <si>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</si>
  <si>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</si>
  <si>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</si>
  <si>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</si>
  <si>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</si>
  <si>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</si>
  <si>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</si>
  <si>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</si>
  <si>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</si>
  <si>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</si>
  <si>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</si>
  <si>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</si>
  <si>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</si>
  <si>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</si>
  <si>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</si>
  <si>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</si>
  <si>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</si>
  <si>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</si>
  <si>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</si>
  <si>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</si>
  <si>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</si>
  <si>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</si>
  <si>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</si>
  <si>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</si>
  <si>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</si>
  <si>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</si>
  <si>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</si>
  <si>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</si>
  <si>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</si>
  <si>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</si>
  <si>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</si>
  <si>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</si>
  <si>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</si>
  <si>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</si>
  <si>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</si>
  <si>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</si>
  <si>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</si>
  <si>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</si>
  <si>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</si>
  <si>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</si>
  <si>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</si>
  <si>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</si>
  <si>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</si>
  <si>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</si>
  <si>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</si>
  <si>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</si>
  <si>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</si>
  <si>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</si>
  <si>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</si>
  <si>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</si>
  <si>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</si>
  <si>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</si>
  <si>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</si>
  <si>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</si>
  <si>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</si>
  <si>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</si>
  <si>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</si>
  <si>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</si>
  <si>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</si>
  <si>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</si>
  <si>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</si>
  <si>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</si>
  <si>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</si>
  <si>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</si>
  <si>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</si>
  <si>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</si>
  <si>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</si>
  <si>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</si>
  <si>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</si>
  <si>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</si>
  <si>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</si>
  <si>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</si>
  <si>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</si>
  <si>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</si>
  <si>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</si>
  <si>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</si>
  <si>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</si>
  <si>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</si>
  <si>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</si>
  <si>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</si>
  <si>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</si>
  <si>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</si>
  <si>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</si>
  <si>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</si>
  <si>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</si>
  <si>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</si>
  <si>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</si>
  <si>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</si>
  <si>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</si>
  <si>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</si>
  <si>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</si>
  <si>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</si>
  <si>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</si>
  <si>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</si>
  <si>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</si>
  <si>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</si>
  <si>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</si>
  <si>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</si>
  <si>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</si>
  <si>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</si>
  <si>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</si>
  <si>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</si>
  <si>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</si>
  <si>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</si>
  <si>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</si>
  <si>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</si>
  <si>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</si>
  <si>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</si>
  <si>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</si>
  <si>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</si>
  <si>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</si>
  <si>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</si>
  <si>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</si>
  <si>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</si>
  <si>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</si>
  <si>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</si>
  <si>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</si>
  <si>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</si>
  <si>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</si>
  <si>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</si>
  <si>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</si>
  <si>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</si>
  <si>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</si>
  <si>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</si>
  <si>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</si>
  <si>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</si>
  <si>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</si>
  <si>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</si>
  <si>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</si>
  <si>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</si>
  <si>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</si>
  <si>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</si>
  <si>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</si>
  <si>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</si>
  <si>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</si>
  <si>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</si>
  <si>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</si>
  <si>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</si>
  <si>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</si>
  <si>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</si>
  <si>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</si>
  <si>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</si>
  <si>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</si>
  <si>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</si>
  <si>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</si>
  <si>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</si>
  <si>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</si>
  <si>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</si>
  <si>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</si>
  <si>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</si>
  <si>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</si>
  <si>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</si>
  <si>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</si>
  <si>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</si>
  <si>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</si>
  <si>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</si>
  <si>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</si>
  <si>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</si>
  <si>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</si>
  <si>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</si>
  <si>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</si>
  <si>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</si>
  <si>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</si>
  <si>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</si>
  <si>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</si>
  <si>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</si>
  <si>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</si>
  <si>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</si>
  <si>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</si>
  <si>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</si>
  <si>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</si>
  <si>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</si>
  <si>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</si>
  <si>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</si>
  <si>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</si>
  <si>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</si>
  <si>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</si>
  <si>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</si>
  <si>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</si>
  <si>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</si>
  <si>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</si>
  <si>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</si>
  <si>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</si>
  <si>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</si>
  <si>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</si>
  <si>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</si>
  <si>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</si>
  <si>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</si>
  <si>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</si>
  <si>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</si>
  <si>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</si>
  <si>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</si>
  <si>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</si>
  <si>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</si>
  <si>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</si>
  <si>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</si>
  <si>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</si>
  <si>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</si>
  <si>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</si>
  <si>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</si>
  <si>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</si>
  <si>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</si>
  <si>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</si>
  <si>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</si>
  <si>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</si>
  <si>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</si>
  <si>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</si>
  <si>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</si>
  <si>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</si>
  <si>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</si>
  <si>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</si>
  <si>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</si>
  <si>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</si>
  <si>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</si>
  <si>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</si>
  <si>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</si>
  <si>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</si>
  <si>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</si>
  <si>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</si>
  <si>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</si>
  <si>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</si>
  <si>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</si>
  <si>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</si>
  <si>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</si>
  <si>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</si>
  <si>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</si>
  <si>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</si>
  <si>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</si>
  <si>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</si>
  <si>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</si>
  <si>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</si>
  <si>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</si>
  <si>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</si>
  <si>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</si>
  <si>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</si>
  <si>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</si>
  <si>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</si>
  <si>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</si>
  <si>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</si>
  <si>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</si>
  <si>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</si>
  <si>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</si>
  <si>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</si>
  <si>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</si>
  <si>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</si>
  <si>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</si>
  <si>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</si>
  <si>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</si>
  <si>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</si>
  <si>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</si>
  <si>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</si>
  <si>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</si>
  <si>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</si>
  <si>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</si>
  <si>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</si>
  <si>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</si>
  <si>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</si>
  <si>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</si>
  <si>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</si>
  <si>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</si>
  <si>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</si>
  <si>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</si>
  <si>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</si>
  <si>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</si>
  <si>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</si>
  <si>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</si>
  <si>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</si>
  <si>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</si>
  <si>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</si>
  <si>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</si>
  <si>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</si>
  <si>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</si>
  <si>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</si>
  <si>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</si>
  <si>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</si>
  <si>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</si>
  <si>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</si>
  <si>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</si>
  <si>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</si>
  <si>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</si>
  <si>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</si>
  <si>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</si>
  <si>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</si>
  <si>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</si>
  <si>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</si>
  <si>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</si>
  <si>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</si>
  <si>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</si>
  <si>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</si>
  <si>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</si>
  <si>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</si>
  <si>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</si>
  <si>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</si>
  <si>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</si>
  <si>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</si>
  <si>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</si>
  <si>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</si>
  <si>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</si>
  <si>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</si>
  <si>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</si>
  <si>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</si>
  <si>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</si>
  <si>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</si>
  <si>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</si>
  <si>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</si>
  <si>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</si>
  <si>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</si>
  <si>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</si>
  <si>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</si>
  <si>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</si>
  <si>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</si>
  <si>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</si>
  <si>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</si>
  <si>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</si>
  <si>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</si>
  <si>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</si>
  <si>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</si>
  <si>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</si>
  <si>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</si>
  <si>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</si>
  <si>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</si>
  <si>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</si>
  <si>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</si>
  <si>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</si>
  <si>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</si>
  <si>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</si>
  <si>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</si>
  <si>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</si>
  <si>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</si>
  <si>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</si>
  <si>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</si>
  <si>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</si>
  <si>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</si>
  <si>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</si>
  <si>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</si>
  <si>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</si>
  <si>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</si>
  <si>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</si>
  <si>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</si>
  <si>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</si>
  <si>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</si>
  <si>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</si>
  <si>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</si>
  <si>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</si>
  <si>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</si>
  <si>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</si>
  <si>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</si>
  <si>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</si>
  <si>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</si>
  <si>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</si>
  <si>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</si>
  <si>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</si>
  <si>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</si>
  <si>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</si>
  <si>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</si>
  <si>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</si>
  <si>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</si>
  <si>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</si>
  <si>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</si>
  <si>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</si>
  <si>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</si>
  <si>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</si>
  <si>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</si>
  <si>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</si>
  <si>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</si>
  <si>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</si>
  <si>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</si>
  <si>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</si>
  <si>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</si>
  <si>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</si>
  <si>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</si>
  <si>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</si>
  <si>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</si>
  <si>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</si>
  <si>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</si>
  <si>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</si>
  <si>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</si>
  <si>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</si>
  <si>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</si>
  <si>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</si>
  <si>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</si>
  <si>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</si>
  <si>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</si>
  <si>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</si>
  <si>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</si>
  <si>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</si>
  <si>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</si>
  <si>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</si>
  <si>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</si>
  <si>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</si>
  <si>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</si>
  <si>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</si>
  <si>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</si>
  <si>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</si>
  <si>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</si>
  <si>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</si>
  <si>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</si>
  <si>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</si>
  <si>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</si>
  <si>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</si>
  <si>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</si>
  <si>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</si>
  <si>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</si>
  <si>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</si>
  <si>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</si>
  <si>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</si>
  <si>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</si>
  <si>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</si>
  <si>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</si>
  <si>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</si>
  <si>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</si>
  <si>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</si>
  <si>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</si>
  <si>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</si>
  <si>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</si>
  <si>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</si>
  <si>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</si>
  <si>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</si>
  <si>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</si>
  <si>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</si>
  <si>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</si>
  <si>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</si>
  <si>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</si>
  <si>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</si>
  <si>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</si>
  <si>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</si>
  <si>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</si>
  <si>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</si>
  <si>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</si>
  <si>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</si>
  <si>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</si>
  <si>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</si>
  <si>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</si>
  <si>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</si>
  <si>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</si>
  <si>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</si>
  <si>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</si>
  <si>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</si>
  <si>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</si>
  <si>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</si>
  <si>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</si>
  <si>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</si>
  <si>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</si>
  <si>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</si>
  <si>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</si>
  <si>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</si>
  <si>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</si>
  <si>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</si>
  <si>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</si>
  <si>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</si>
  <si>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</si>
  <si>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</si>
  <si>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</si>
  <si>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</si>
  <si>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</si>
  <si>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</si>
  <si>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</si>
  <si>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</si>
  <si>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</si>
  <si>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</si>
  <si>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</si>
  <si>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</si>
  <si>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</si>
  <si>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</si>
  <si>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</si>
  <si>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</si>
  <si>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</si>
  <si>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</si>
  <si>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</si>
  <si>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</si>
  <si>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</si>
  <si>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</si>
  <si>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</si>
  <si>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</si>
  <si>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</si>
  <si>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</si>
  <si>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</si>
  <si>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</si>
  <si>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</si>
  <si>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</si>
  <si>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</si>
  <si>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</si>
  <si>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</si>
  <si>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</si>
  <si>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</si>
  <si>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</si>
  <si>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</si>
  <si>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</si>
  <si>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</si>
  <si>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</si>
  <si>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</si>
  <si>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</si>
  <si>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</si>
  <si>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</si>
  <si>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</si>
  <si>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</si>
  <si>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</si>
  <si>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</si>
  <si>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</si>
  <si>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</si>
  <si>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</si>
  <si>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</si>
  <si>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</si>
  <si>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</si>
  <si>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</si>
  <si>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</si>
  <si>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</si>
  <si>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</si>
  <si>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</si>
  <si>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</si>
  <si>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</si>
  <si>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</si>
  <si>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</si>
  <si>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</si>
  <si>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</si>
  <si>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</si>
  <si>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</si>
  <si>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</si>
  <si>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</si>
  <si>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</si>
  <si>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</si>
  <si>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</si>
  <si>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</si>
  <si>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</si>
  <si>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</si>
  <si>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</si>
  <si>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</si>
  <si>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</si>
  <si>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</si>
  <si>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</si>
  <si>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</si>
  <si>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</si>
  <si>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</si>
  <si>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</si>
  <si>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</si>
  <si>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</si>
  <si>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</si>
  <si>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</si>
  <si>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</si>
  <si>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</si>
  <si>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</si>
  <si>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</si>
  <si>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</si>
  <si>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</si>
  <si>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</si>
  <si>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</si>
  <si>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</si>
  <si>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</si>
  <si>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</si>
  <si>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</si>
  <si>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</si>
  <si>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</si>
  <si>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</si>
  <si>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</si>
  <si>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</si>
  <si>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</si>
  <si>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</si>
  <si>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</si>
  <si>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</si>
  <si>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</si>
  <si>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</si>
  <si>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</si>
  <si>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</si>
  <si>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</si>
  <si>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</si>
  <si>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</si>
  <si>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</si>
  <si>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</si>
  <si>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</si>
  <si>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</si>
  <si>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</si>
  <si>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</si>
  <si>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</si>
  <si>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</si>
  <si>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</si>
  <si>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</si>
  <si>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</si>
  <si>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</si>
  <si>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</si>
  <si>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</si>
  <si>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</si>
  <si>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</si>
  <si>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</si>
  <si>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</si>
  <si>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</si>
  <si>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</si>
  <si>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</si>
  <si>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</si>
  <si>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</si>
  <si>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</si>
  <si>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</si>
  <si>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</si>
  <si>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</si>
  <si>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</si>
  <si>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</si>
  <si>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</si>
  <si>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</si>
  <si>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</si>
  <si>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</si>
  <si>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</si>
  <si>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</si>
  <si>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</si>
  <si>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</si>
  <si>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</si>
  <si>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</si>
  <si>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</si>
  <si>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</si>
  <si>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</si>
  <si>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</si>
  <si>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</si>
  <si>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</si>
  <si>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</si>
  <si>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</si>
  <si>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</si>
  <si>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</si>
  <si>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</si>
  <si>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</si>
  <si>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</si>
  <si>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</si>
  <si>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</si>
  <si>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</si>
  <si>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</si>
  <si>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</si>
  <si>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</si>
  <si>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</si>
  <si>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</si>
  <si>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</si>
  <si>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</si>
  <si>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</si>
  <si>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</si>
  <si>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</si>
  <si>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</si>
  <si>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</si>
  <si>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</si>
  <si>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</si>
  <si>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</si>
  <si>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</si>
  <si>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</si>
  <si>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</si>
  <si>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</si>
  <si>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</si>
  <si>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</si>
  <si>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</si>
  <si>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</si>
  <si>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</si>
  <si>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</si>
  <si>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</si>
  <si>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</si>
  <si>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</si>
  <si>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</si>
  <si>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</si>
  <si>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</si>
  <si>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</si>
  <si>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</si>
  <si>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</si>
  <si>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</si>
  <si>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</si>
  <si>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</si>
  <si>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</si>
  <si>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</si>
  <si>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</si>
  <si>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</si>
  <si>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</si>
  <si>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</si>
  <si>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</si>
  <si>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</si>
  <si>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</si>
  <si>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</si>
  <si>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</si>
  <si>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</si>
  <si>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</si>
  <si>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</si>
  <si>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</si>
  <si>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</si>
  <si>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</si>
  <si>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</si>
  <si>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</si>
  <si>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</si>
  <si>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</si>
  <si>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</si>
  <si>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</si>
  <si>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</si>
  <si>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</si>
  <si>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</si>
  <si>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</si>
  <si>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</si>
  <si>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</si>
  <si>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</si>
  <si>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</si>
  <si>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</si>
  <si>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</si>
  <si>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</si>
  <si>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</si>
  <si>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</si>
  <si>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</si>
  <si>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</si>
  <si>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</si>
  <si>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</si>
  <si>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</si>
  <si>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</si>
  <si>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</si>
  <si>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</si>
  <si>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</si>
  <si>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</si>
  <si>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</si>
  <si>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</si>
  <si>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</si>
  <si>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</si>
  <si>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</si>
  <si>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</si>
  <si>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</si>
  <si>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</si>
  <si>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</si>
  <si>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</si>
  <si>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</si>
  <si>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</si>
  <si>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</si>
  <si>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</si>
  <si>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</si>
  <si>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</si>
  <si>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</si>
  <si>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</si>
  <si>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</si>
  <si>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</si>
  <si>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</si>
  <si>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</si>
  <si>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</si>
  <si>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</si>
  <si>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</si>
  <si>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</si>
  <si>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</si>
  <si>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</si>
  <si>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</si>
  <si>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</si>
  <si>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</si>
  <si>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</si>
  <si>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</si>
  <si>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</si>
  <si>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</si>
  <si>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</si>
  <si>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</si>
  <si>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</si>
  <si>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</si>
  <si>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</si>
  <si>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</si>
  <si>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</si>
  <si>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</si>
  <si>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</si>
  <si>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</si>
  <si>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</si>
  <si>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</si>
  <si>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</si>
  <si>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</si>
  <si>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</si>
  <si>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</si>
  <si>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</si>
  <si>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</si>
  <si>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</si>
  <si>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</si>
  <si>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</si>
  <si>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</si>
  <si>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</si>
  <si>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</si>
  <si>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</si>
  <si>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</si>
  <si>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</si>
  <si>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</si>
  <si>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</si>
  <si>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</si>
  <si>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</si>
  <si>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</si>
  <si>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</si>
  <si>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</si>
  <si>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</si>
  <si>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</si>
  <si>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</si>
  <si>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</si>
  <si>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</si>
  <si>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</si>
  <si>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</si>
  <si>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</si>
  <si>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</si>
  <si>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</si>
  <si>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</si>
  <si>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</si>
  <si>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</si>
  <si>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</si>
  <si>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</si>
  <si>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</si>
  <si>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</si>
  <si>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</si>
  <si>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</si>
  <si>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</si>
  <si>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</si>
  <si>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</si>
  <si>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</si>
  <si>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</si>
  <si>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</si>
  <si>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</si>
  <si>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</si>
  <si>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</si>
  <si>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</si>
  <si>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</si>
  <si>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</si>
  <si>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</si>
  <si>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</si>
  <si>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</si>
  <si>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</si>
  <si>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</si>
  <si>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</si>
  <si>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</si>
  <si>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</si>
  <si>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</si>
  <si>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</si>
  <si>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</si>
  <si>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</si>
  <si>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</si>
  <si>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</si>
  <si>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</si>
  <si>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</si>
  <si>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</si>
  <si>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</si>
  <si>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</si>
  <si>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</si>
  <si>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</si>
  <si>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</si>
  <si>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</si>
  <si>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</si>
  <si>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</si>
  <si>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</si>
  <si>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</si>
  <si>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</si>
  <si>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</si>
  <si>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</si>
  <si>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</si>
  <si>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</si>
  <si>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</si>
  <si>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</si>
  <si>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</si>
  <si>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</si>
  <si>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</si>
  <si>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</si>
  <si>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</si>
  <si>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</si>
  <si>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</si>
  <si>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</si>
  <si>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</si>
  <si>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</si>
  <si>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</si>
  <si>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</si>
  <si>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</si>
  <si>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</si>
  <si>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</si>
  <si>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</si>
  <si>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</si>
  <si>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</si>
  <si>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</si>
  <si>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</si>
  <si>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</si>
  <si>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</si>
  <si>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</si>
  <si>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</si>
  <si>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</si>
  <si>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</si>
  <si>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</si>
  <si>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</si>
  <si>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</si>
  <si>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</si>
  <si>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</si>
  <si>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</si>
  <si>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</si>
  <si>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</si>
  <si>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</si>
  <si>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</si>
  <si>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</si>
  <si>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</si>
  <si>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</si>
  <si>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</si>
  <si>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</si>
  <si>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</si>
  <si>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</si>
  <si>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</si>
  <si>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</si>
  <si>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</si>
  <si>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</si>
  <si>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</si>
  <si>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</si>
  <si>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</si>
  <si>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</si>
  <si>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</si>
  <si>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</si>
  <si>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</si>
  <si>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</si>
  <si>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</si>
  <si>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</si>
  <si>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</si>
  <si>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</si>
  <si>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</si>
  <si>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</si>
  <si>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</si>
  <si>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</si>
  <si>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</si>
  <si>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</si>
  <si>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</si>
  <si>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</si>
  <si>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</si>
  <si>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</si>
  <si>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</si>
  <si>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</si>
  <si>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</si>
  <si>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</si>
  <si>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</si>
  <si>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</si>
  <si>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</si>
  <si>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</si>
  <si>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</si>
  <si>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</si>
  <si>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</si>
  <si>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</si>
  <si>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</si>
  <si>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</si>
  <si>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</si>
  <si>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</si>
  <si>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</si>
  <si>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</si>
  <si>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</si>
  <si>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</si>
  <si>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</si>
  <si>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</si>
  <si>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</si>
  <si>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</si>
  <si>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</si>
  <si>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</si>
  <si>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</si>
  <si>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</si>
  <si>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</si>
  <si>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</si>
  <si>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</si>
  <si>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</si>
  <si>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</si>
  <si>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</si>
  <si>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</si>
  <si>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</si>
  <si>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</si>
  <si>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</si>
  <si>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</si>
  <si>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</si>
  <si>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</si>
  <si>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</si>
  <si>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</si>
  <si>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</si>
  <si>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</si>
  <si>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</si>
  <si>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</si>
  <si>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</si>
  <si>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</si>
  <si>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</si>
  <si>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</si>
  <si>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</si>
  <si>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</si>
  <si>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</si>
  <si>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</si>
  <si>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</si>
  <si>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</si>
  <si>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</si>
  <si>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</si>
  <si>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</si>
  <si>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</si>
  <si>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</si>
  <si>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</si>
  <si>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</si>
  <si>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</si>
  <si>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</si>
  <si>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</si>
  <si>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</si>
  <si>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</si>
  <si>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</si>
  <si>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</si>
  <si>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</si>
  <si>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</si>
  <si>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</si>
  <si>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</si>
  <si>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</si>
  <si>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</si>
  <si>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</si>
  <si>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</si>
  <si>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</si>
  <si>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</si>
  <si>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</si>
  <si>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</si>
  <si>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</si>
  <si>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</si>
  <si>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</si>
  <si>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</si>
  <si>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</si>
  <si>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</si>
  <si>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</si>
  <si>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</si>
  <si>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</si>
  <si>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</si>
  <si>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</si>
  <si>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</si>
  <si>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</si>
  <si>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</si>
  <si>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</si>
  <si>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</si>
  <si>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</si>
  <si>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</si>
  <si>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</si>
  <si>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rPr>
        <rFont val="Arial"/>
        <b/>
        <color rgb="FF0000FF"/>
        <sz val="10.0"/>
      </rPr>
      <t xml:space="preserve">Obrazac </t>
    </r>
    <r>
      <rPr>
        <rFont val="Arial"/>
        <b/>
        <color rgb="FF0000FF"/>
        <sz val="12.0"/>
      </rPr>
      <t xml:space="preserve">
PR-RAS-NPF</t>
    </r>
  </si>
  <si>
    <t>IZVJEŠTAJ O PRIHODIMA I RASHODIMA</t>
  </si>
  <si>
    <t>- ne popunjava se za odabrano razdoblje -</t>
  </si>
  <si>
    <t>Potrebno je odabrati razdoblje i označiti postoji li obveza vođenja dvojnog ili jednostavnog knjigovodstva</t>
  </si>
  <si>
    <t>Iznosi u kunama bez lipa</t>
  </si>
  <si>
    <t>Račun iz rač. plana</t>
  </si>
  <si>
    <t>OPIS</t>
  </si>
  <si>
    <t>Ostvareno prethodne godine</t>
  </si>
  <si>
    <t>Indeks
(5/4)</t>
  </si>
  <si>
    <t>PRIHODI</t>
  </si>
  <si>
    <t xml:space="preserve">PRIHODI (AOP 002+005+008+011+024+040+049)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</si>
  <si>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</si>
  <si>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</si>
  <si>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</si>
  <si>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</si>
  <si>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</si>
  <si>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</si>
  <si>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</si>
  <si>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</si>
  <si>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</si>
  <si>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</si>
  <si>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</si>
  <si>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</si>
  <si>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</si>
  <si>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</si>
  <si>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</si>
  <si>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</si>
  <si>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</si>
  <si>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</si>
  <si>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</si>
  <si>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</si>
  <si>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</si>
  <si>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</si>
  <si>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</si>
  <si>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</si>
  <si>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</si>
  <si>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</si>
  <si>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</si>
  <si>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</si>
  <si>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</si>
  <si>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</si>
  <si>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</si>
  <si>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</si>
  <si>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</si>
  <si>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</si>
  <si>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</si>
  <si>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</si>
  <si>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</si>
  <si>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</si>
  <si>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</si>
  <si>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</si>
  <si>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</si>
  <si>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</si>
  <si>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</si>
  <si>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</si>
  <si>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</si>
  <si>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</si>
  <si>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</si>
  <si>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</si>
  <si>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</si>
  <si>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</si>
  <si>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</si>
  <si>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</si>
  <si>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</si>
  <si>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</si>
  <si>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</si>
  <si>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</si>
  <si>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</si>
  <si>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</si>
  <si>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</si>
  <si>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</si>
  <si>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</si>
  <si>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</si>
  <si>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</si>
  <si>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</si>
  <si>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</si>
  <si>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</si>
  <si>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</si>
  <si>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</si>
  <si>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</si>
  <si>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</si>
  <si>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</si>
  <si>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</si>
  <si>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</si>
  <si>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</si>
  <si>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</si>
  <si>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</si>
  <si>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</si>
  <si>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</si>
  <si>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</si>
  <si>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</si>
  <si>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</si>
  <si>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</si>
  <si>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</si>
  <si>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</si>
  <si>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</si>
  <si>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</si>
  <si>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</si>
  <si>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</si>
  <si>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</si>
  <si>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</si>
  <si>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</si>
  <si>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</si>
  <si>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</si>
  <si>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</si>
  <si>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</si>
  <si>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</si>
  <si>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</si>
  <si>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</si>
  <si>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</si>
  <si>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</si>
  <si>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</si>
  <si>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</si>
  <si>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</si>
  <si>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</si>
  <si>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</si>
  <si>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</si>
  <si>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</si>
  <si>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</si>
  <si>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</si>
  <si>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</si>
  <si>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</si>
  <si>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</si>
  <si>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</si>
  <si>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</si>
  <si>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</si>
  <si>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</si>
  <si>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</si>
  <si>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</si>
  <si>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</si>
  <si>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</si>
  <si>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</si>
  <si>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</si>
  <si>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</si>
  <si>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</si>
  <si>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</si>
  <si>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</si>
  <si>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</si>
  <si>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</si>
  <si>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</si>
  <si>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</si>
  <si>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</si>
  <si>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</si>
  <si>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</si>
  <si>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</si>
  <si>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</si>
  <si>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</si>
  <si>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</si>
  <si>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</si>
  <si>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</si>
  <si>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</si>
  <si>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</si>
  <si>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</si>
  <si>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</si>
  <si>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</si>
  <si>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</si>
  <si>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 preneseni</t>
  </si>
  <si>
    <t>Manjak prihoda – preneseni</t>
  </si>
  <si>
    <t>Obveze poreza na dobit po obračunu</t>
  </si>
  <si>
    <t>Višak prihoda raspoloživ u sljedećem razdoblju (AOP 149+151-150-152-153)</t>
  </si>
  <si>
    <t>Manjak prihoda za pokriće u sljedećem razdoblju (AOP 150+152-149-151+153)</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</si>
  <si>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</si>
  <si>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</si>
  <si>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</si>
  <si>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</si>
  <si>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</si>
  <si>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</si>
  <si>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</si>
  <si>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</si>
  <si>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</si>
  <si>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</si>
  <si>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</si>
  <si>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</si>
  <si>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</si>
  <si>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</si>
  <si>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</si>
  <si>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</si>
  <si>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</si>
  <si>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</si>
  <si>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</si>
  <si>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</si>
  <si>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</si>
  <si>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</si>
  <si>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</si>
  <si>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</si>
  <si>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</si>
  <si>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</si>
  <si>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</si>
  <si>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</si>
  <si>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</si>
  <si>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</si>
  <si>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</si>
  <si>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</si>
  <si>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</si>
  <si>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rPr>
        <rFont val="Arial"/>
        <b/>
        <color rgb="FF0000FF"/>
        <sz val="10.0"/>
      </rPr>
      <t xml:space="preserve">Obrazac </t>
    </r>
    <r>
      <rPr>
        <rFont val="Arial"/>
        <b/>
        <color rgb="FF0000FF"/>
        <sz val="12.0"/>
      </rPr>
      <t xml:space="preserve">
BIL-NPF</t>
    </r>
  </si>
  <si>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</si>
  <si>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</si>
  <si>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</si>
  <si>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</si>
  <si>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</si>
  <si>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</si>
  <si>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</si>
  <si>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</si>
  <si>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</si>
  <si>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</si>
  <si>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</si>
  <si>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</si>
  <si>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</si>
  <si>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</si>
  <si>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</si>
  <si>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</si>
  <si>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</si>
  <si>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</si>
  <si>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</si>
  <si>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</si>
  <si>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</si>
  <si>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</si>
  <si>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</si>
  <si>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</si>
  <si>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</si>
  <si>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</si>
  <si>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</si>
  <si>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</si>
  <si>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</si>
  <si>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</si>
  <si>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</si>
  <si>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</si>
  <si>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</si>
  <si>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</si>
  <si>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</si>
  <si>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</si>
  <si>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</si>
  <si>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</si>
  <si>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</si>
  <si>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</si>
  <si>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</si>
  <si>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</si>
  <si>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</si>
  <si>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</si>
  <si>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</si>
  <si>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</si>
  <si>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</si>
  <si>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</si>
  <si>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</si>
  <si>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</si>
  <si>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</si>
  <si>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</si>
  <si>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</si>
  <si>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</si>
  <si>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</si>
  <si>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</si>
  <si>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</si>
  <si>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</si>
  <si>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</si>
  <si>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</si>
  <si>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</si>
  <si>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</si>
  <si>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</si>
  <si>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</si>
  <si>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</si>
  <si>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</si>
  <si>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</si>
  <si>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</si>
  <si>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</si>
  <si>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</si>
  <si>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</si>
  <si>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</si>
  <si>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</si>
  <si>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</si>
  <si>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</si>
  <si>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</si>
  <si>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</si>
  <si>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</si>
  <si>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</si>
  <si>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</si>
  <si>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</si>
  <si>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</si>
  <si>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</si>
  <si>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</si>
  <si>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</si>
  <si>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</si>
  <si>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</si>
  <si>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</si>
  <si>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</si>
  <si>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</si>
  <si>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</si>
  <si>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</si>
  <si>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</si>
  <si>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</si>
  <si>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</si>
  <si>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</si>
  <si>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</si>
  <si>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</si>
  <si>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</si>
  <si>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</si>
  <si>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</si>
  <si>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</si>
  <si>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</si>
  <si>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</si>
  <si>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</si>
  <si>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</si>
  <si>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</si>
  <si>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</si>
  <si>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</si>
  <si>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</si>
  <si>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</si>
  <si>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</si>
  <si>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</si>
  <si>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</si>
  <si>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</si>
  <si>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</si>
  <si>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</si>
  <si>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</si>
  <si>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</si>
  <si>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</si>
  <si>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</si>
  <si>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</si>
  <si>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</si>
  <si>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</si>
  <si>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</si>
  <si>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</si>
  <si>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</si>
  <si>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</si>
  <si>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</si>
  <si>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</si>
  <si>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</si>
  <si>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</si>
  <si>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</si>
  <si>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</si>
  <si>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</si>
  <si>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</si>
  <si>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</si>
  <si>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</si>
  <si>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</si>
  <si>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</si>
  <si>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</si>
  <si>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</si>
  <si>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</si>
  <si>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</si>
  <si>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</si>
  <si>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</si>
  <si>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</si>
  <si>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</si>
  <si>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</si>
  <si>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</si>
  <si>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</si>
  <si>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</si>
  <si>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</si>
  <si>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</si>
  <si>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</si>
  <si>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</si>
  <si>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</si>
  <si>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</si>
  <si>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</si>
  <si>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</si>
  <si>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</si>
  <si>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</si>
  <si>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</si>
  <si>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</si>
  <si>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</si>
  <si>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</si>
  <si>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</si>
  <si>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</si>
  <si>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</si>
  <si>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</si>
  <si>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</si>
  <si>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</si>
  <si>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</si>
  <si>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</si>
  <si>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</si>
  <si>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</si>
  <si>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</si>
  <si>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</si>
  <si>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</si>
  <si>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</si>
  <si>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</si>
  <si>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</si>
  <si>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</si>
  <si>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</si>
  <si>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</si>
  <si>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</si>
  <si>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</si>
  <si>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</si>
  <si>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</si>
  <si>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</si>
  <si>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</si>
  <si>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</si>
  <si>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</si>
  <si>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</si>
  <si>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</si>
  <si>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</si>
  <si>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</si>
  <si>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</si>
  <si>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</si>
  <si>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</si>
  <si>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</si>
  <si>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</si>
  <si>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</si>
  <si>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</si>
  <si>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</si>
  <si>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</si>
  <si>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</si>
  <si>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</si>
  <si>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</si>
  <si>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</si>
  <si>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</si>
  <si>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</si>
  <si>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</si>
  <si>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</si>
  <si>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</si>
  <si>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</si>
  <si>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</si>
  <si>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</si>
  <si>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</si>
  <si>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</si>
  <si>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</si>
  <si>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</si>
  <si>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</si>
  <si>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</si>
  <si>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</si>
  <si>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</si>
  <si>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</si>
  <si>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</si>
  <si>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</si>
  <si>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</si>
  <si>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</si>
  <si>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</si>
  <si>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</si>
  <si>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</si>
  <si>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</si>
  <si>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</si>
  <si>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</si>
  <si>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</si>
  <si>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</si>
  <si>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</si>
  <si>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</si>
  <si>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</si>
  <si>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</si>
  <si>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</si>
  <si>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</si>
  <si>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</si>
  <si>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</si>
  <si>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</si>
  <si>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</si>
  <si>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</si>
  <si>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</si>
  <si>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</si>
  <si>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</si>
  <si>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</si>
  <si>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rPr>
        <rFont val="Arial"/>
        <b/>
        <color rgb="FF0000FF"/>
        <sz val="10.0"/>
      </rPr>
      <t xml:space="preserve">Obrazac </t>
    </r>
    <r>
      <rPr>
        <rFont val="Arial"/>
        <b/>
        <color rgb="FF0000FF"/>
        <sz val="12.0"/>
      </rPr>
      <t xml:space="preserve">
G-PR-IZ-NPF</t>
    </r>
  </si>
  <si>
    <t>GODIŠNJI FINANCIJSKI IZVJEŠTAJ</t>
  </si>
  <si>
    <t>O PRIMICIMA I IZDACIMA</t>
  </si>
  <si>
    <t>Red. Br.</t>
  </si>
  <si>
    <t>I.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</si>
  <si>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</si>
  <si>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</si>
  <si>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</si>
  <si>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</si>
  <si>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</si>
  <si>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</si>
  <si>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</si>
  <si>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</si>
  <si>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</si>
  <si>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</si>
  <si>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</si>
  <si>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</si>
  <si>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</si>
  <si>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</si>
  <si>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</si>
  <si>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</si>
  <si>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</si>
  <si>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</si>
  <si>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</si>
  <si>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</si>
  <si>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</si>
  <si>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</si>
  <si>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</si>
  <si>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</si>
  <si>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</si>
  <si>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</si>
  <si>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</si>
  <si>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</si>
  <si>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</si>
  <si>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</si>
  <si>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</si>
  <si>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</si>
  <si>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</si>
  <si>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</si>
  <si>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</si>
  <si>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</si>
  <si>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</si>
  <si>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</si>
  <si>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</si>
  <si>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</si>
  <si>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</si>
  <si>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</si>
  <si>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</si>
  <si>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</si>
  <si>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</si>
  <si>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</si>
  <si>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</si>
  <si>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</si>
  <si>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</si>
  <si>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</si>
  <si>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</si>
  <si>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</si>
  <si>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</si>
  <si>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</si>
  <si>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</si>
  <si>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</si>
  <si>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</si>
  <si>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</si>
  <si>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</si>
  <si>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</si>
  <si>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</si>
  <si>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</si>
  <si>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</si>
  <si>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</si>
  <si>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</si>
  <si>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</si>
  <si>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</si>
  <si>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</si>
  <si>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</si>
  <si>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</si>
  <si>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</si>
  <si>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</si>
  <si>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</si>
  <si>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</si>
  <si>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</si>
  <si>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</si>
  <si>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</si>
  <si>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</si>
  <si>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</si>
  <si>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</si>
  <si>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</si>
  <si>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</si>
  <si>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</si>
  <si>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</si>
  <si>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</si>
  <si>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</si>
  <si>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</si>
  <si>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</si>
  <si>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</si>
  <si>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</si>
  <si>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</si>
  <si>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</si>
  <si>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</si>
  <si>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</si>
  <si>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</si>
  <si>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</si>
  <si>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</si>
  <si>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</si>
  <si>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</si>
  <si>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</si>
  <si>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</si>
  <si>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</si>
  <si>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</si>
  <si>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</si>
  <si>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</si>
  <si>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</si>
  <si>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</si>
  <si>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</si>
  <si>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</si>
  <si>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</si>
  <si>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</si>
  <si>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</si>
  <si>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</si>
  <si>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</si>
  <si>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</si>
  <si>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</si>
  <si>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</si>
  <si>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</si>
  <si>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</si>
  <si>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</si>
  <si>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</si>
  <si>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</si>
  <si>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</si>
  <si>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</si>
  <si>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</si>
  <si>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</si>
  <si>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</si>
  <si>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</si>
  <si>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</si>
  <si>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</si>
  <si>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</si>
  <si>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</si>
  <si>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</si>
  <si>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</si>
  <si>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</si>
  <si>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</si>
  <si>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</si>
  <si>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</si>
  <si>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</si>
  <si>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</si>
  <si>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</si>
  <si>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</si>
  <si>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</si>
  <si>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</si>
  <si>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</si>
  <si>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</si>
  <si>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</si>
  <si>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</si>
  <si>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</si>
  <si>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</si>
  <si>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</si>
  <si>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</si>
  <si>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</si>
  <si>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</si>
  <si>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</si>
  <si>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</si>
  <si>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</si>
  <si>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</si>
  <si>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</si>
  <si>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</si>
  <si>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</si>
  <si>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</si>
  <si>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</si>
  <si>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</si>
  <si>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</si>
  <si>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</si>
  <si>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</si>
  <si>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</si>
  <si>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</si>
  <si>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</si>
  <si>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</si>
  <si>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</si>
  <si>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</si>
  <si>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</si>
  <si>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</si>
  <si>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</si>
  <si>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</si>
  <si>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</si>
  <si>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</si>
  <si>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</si>
  <si>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</si>
  <si>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</si>
  <si>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</si>
  <si>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</si>
  <si>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</si>
  <si>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</si>
  <si>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</si>
  <si>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</si>
  <si>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</si>
  <si>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</si>
  <si>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</si>
  <si>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</si>
  <si>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</si>
  <si>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</si>
  <si>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</si>
  <si>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</si>
  <si>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</si>
  <si>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</si>
  <si>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</si>
  <si>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</si>
  <si>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</si>
  <si>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</si>
  <si>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</si>
  <si>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</si>
  <si>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</si>
  <si>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</si>
  <si>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</si>
  <si>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</si>
  <si>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</si>
  <si>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</si>
  <si>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</si>
  <si>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</si>
  <si>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</si>
  <si>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</si>
  <si>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</si>
  <si>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</si>
  <si>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</si>
  <si>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</si>
  <si>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</si>
  <si>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</si>
  <si>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</si>
  <si>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</si>
  <si>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</si>
  <si>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</si>
  <si>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</si>
  <si>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</si>
  <si>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</si>
  <si>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</si>
  <si>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</si>
  <si>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</si>
  <si>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</si>
  <si>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</si>
  <si>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</si>
  <si>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</si>
  <si>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</si>
  <si>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</si>
  <si>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</si>
  <si>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</si>
  <si>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</si>
  <si>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</si>
  <si>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</si>
  <si>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</si>
  <si>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</si>
  <si>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</si>
  <si>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</si>
  <si>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</si>
  <si>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</si>
  <si>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</si>
  <si>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</si>
  <si>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</si>
  <si>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</si>
  <si>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</si>
  <si>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</si>
  <si>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</si>
  <si>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</si>
  <si>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</si>
  <si>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</si>
  <si>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</si>
  <si>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</si>
  <si>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</si>
  <si>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</si>
  <si>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</si>
  <si>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</si>
  <si>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</si>
  <si>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</si>
  <si>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</si>
  <si>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</si>
  <si>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</si>
  <si>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</si>
  <si>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</si>
  <si>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</si>
  <si>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</si>
  <si>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</si>
  <si>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</si>
  <si>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</si>
  <si>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</si>
  <si>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</si>
  <si>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</si>
  <si>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</si>
  <si>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</si>
  <si>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</si>
  <si>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</si>
  <si>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</si>
  <si>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</si>
  <si>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</si>
  <si>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</si>
  <si>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</si>
  <si>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</si>
  <si>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</si>
  <si>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</si>
  <si>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</si>
  <si>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</si>
  <si>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</si>
  <si>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</si>
  <si>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</si>
  <si>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</si>
  <si>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</si>
  <si>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</si>
  <si>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</si>
  <si>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</si>
  <si>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</si>
  <si>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</si>
  <si>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</si>
  <si>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</si>
  <si>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</si>
  <si>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</si>
  <si>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</si>
  <si>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</si>
  <si>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</si>
  <si>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</si>
  <si>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</si>
  <si>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</si>
  <si>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</si>
  <si>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</si>
  <si>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</si>
  <si>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</si>
  <si>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</si>
  <si>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</si>
  <si>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</si>
  <si>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</si>
  <si>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</si>
  <si>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</si>
  <si>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</si>
  <si>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</si>
  <si>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</si>
  <si>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</si>
  <si>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</si>
  <si>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</si>
  <si>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</si>
  <si>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</si>
  <si>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</si>
  <si>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</si>
  <si>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</si>
  <si>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</si>
  <si>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</si>
  <si>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</si>
  <si>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</si>
  <si>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</si>
  <si>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</si>
  <si>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</si>
  <si>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</si>
  <si>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</si>
  <si>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</si>
  <si>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</si>
  <si>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</si>
  <si>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</si>
  <si>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</si>
  <si>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</si>
  <si>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</si>
  <si>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</si>
  <si>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</si>
  <si>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</si>
  <si>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</si>
  <si>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</si>
  <si>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</si>
  <si>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</si>
  <si>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</si>
  <si>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</si>
  <si>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</si>
  <si>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</si>
  <si>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</si>
  <si>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</si>
  <si>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</si>
  <si>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</si>
  <si>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</si>
  <si>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</si>
  <si>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</si>
  <si>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</si>
  <si>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</si>
  <si>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</si>
  <si>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</si>
  <si>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</si>
  <si>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</si>
  <si>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</si>
  <si>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</si>
  <si>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</si>
  <si>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</si>
  <si>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</si>
  <si>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</si>
  <si>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</si>
  <si>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</si>
  <si>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</si>
  <si>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</si>
  <si>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</si>
  <si>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</si>
  <si>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</si>
  <si>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</si>
  <si>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</si>
  <si>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</si>
  <si>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</si>
  <si>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</si>
  <si>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</si>
  <si>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</si>
  <si>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</si>
  <si>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</si>
  <si>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</si>
  <si>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</si>
  <si>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</si>
  <si>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</si>
  <si>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</si>
  <si>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</si>
  <si>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</si>
  <si>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</si>
  <si>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</si>
  <si>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</si>
  <si>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</si>
  <si>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</si>
  <si>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</si>
  <si>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</si>
  <si>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</si>
  <si>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</si>
  <si>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</si>
  <si>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</si>
  <si>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</si>
  <si>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</si>
  <si>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</si>
  <si>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</si>
  <si>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</si>
  <si>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</si>
  <si>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</si>
  <si>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</si>
  <si>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</si>
  <si>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</si>
  <si>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</si>
  <si>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</si>
  <si>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</si>
  <si>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</si>
  <si>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</si>
  <si>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</si>
  <si>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</si>
  <si>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</si>
  <si>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</si>
  <si>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</si>
  <si>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</si>
  <si>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</si>
  <si>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</si>
  <si>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</si>
  <si>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</si>
  <si>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</si>
  <si>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</si>
  <si>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</si>
  <si>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</si>
  <si>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</si>
  <si>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</si>
  <si>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</si>
  <si>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</si>
  <si>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</si>
  <si>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</si>
  <si>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</si>
  <si>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</si>
  <si>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</si>
  <si>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</si>
  <si>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</si>
  <si>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</si>
  <si>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</si>
  <si>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</si>
  <si>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</si>
  <si>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</si>
  <si>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</si>
  <si>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</si>
  <si>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</si>
  <si>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</si>
  <si>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</si>
  <si>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</si>
  <si>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</si>
  <si>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</si>
  <si>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</si>
  <si>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</si>
  <si>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</si>
  <si>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</si>
  <si>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</si>
  <si>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</si>
  <si>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</si>
  <si>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</si>
  <si>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</si>
  <si>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</si>
  <si>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</si>
  <si>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</si>
  <si>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</si>
  <si>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</si>
  <si>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</si>
  <si>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</si>
  <si>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</si>
  <si>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</si>
  <si>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</si>
  <si>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</si>
  <si>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</si>
  <si>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</si>
  <si>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</si>
  <si>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</si>
  <si>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</si>
  <si>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</si>
  <si>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</si>
  <si>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</si>
  <si>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</si>
  <si>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</si>
  <si>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</si>
  <si>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</si>
  <si>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</si>
  <si>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</si>
  <si>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</si>
  <si>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</si>
  <si>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</si>
  <si>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</si>
  <si>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</si>
  <si>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</si>
  <si>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</si>
  <si>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</si>
  <si>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</si>
  <si>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</si>
  <si>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</si>
  <si>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</si>
  <si>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</si>
  <si>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</si>
  <si>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</si>
  <si>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</si>
  <si>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</si>
  <si>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</si>
  <si>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</si>
  <si>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</si>
  <si>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</si>
  <si>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</si>
  <si>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</si>
  <si>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</si>
  <si>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</si>
  <si>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</si>
  <si>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</si>
  <si>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</si>
  <si>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</si>
  <si>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</si>
  <si>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</si>
  <si>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</si>
  <si>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</si>
  <si>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</si>
  <si>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</si>
  <si>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</si>
  <si>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</si>
  <si>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</si>
  <si>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</si>
  <si>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</si>
  <si>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</si>
  <si>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</si>
  <si>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</si>
  <si>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</si>
  <si>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</si>
  <si>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</si>
  <si>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</si>
  <si>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</si>
  <si>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</si>
  <si>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</si>
  <si>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</si>
  <si>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</si>
  <si>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</si>
  <si>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</si>
  <si>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</si>
  <si>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</si>
  <si>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</si>
  <si>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</si>
  <si>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</si>
  <si>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</si>
  <si>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</si>
  <si>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</si>
  <si>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</si>
  <si>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</si>
  <si>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</si>
  <si>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</si>
  <si>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</si>
  <si>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</si>
  <si>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</si>
  <si>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</si>
  <si>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</si>
  <si>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</si>
  <si>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</si>
  <si>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</si>
  <si>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</si>
  <si>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</si>
  <si>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</si>
  <si>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</si>
  <si>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</si>
  <si>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</si>
  <si>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</si>
  <si>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</si>
  <si>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</si>
  <si>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</si>
  <si>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</si>
  <si>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</si>
  <si>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</si>
  <si>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</si>
  <si>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</si>
  <si>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</si>
  <si>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</si>
  <si>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</si>
  <si>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</si>
  <si>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</si>
  <si>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</si>
  <si>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</si>
  <si>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</si>
  <si>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</si>
  <si>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</si>
  <si>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</si>
  <si>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</si>
  <si>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</si>
  <si>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</si>
  <si>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</si>
  <si>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</si>
  <si>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</si>
  <si>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</si>
  <si>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</si>
  <si>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</si>
  <si>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</si>
  <si>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</si>
  <si>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</si>
  <si>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</si>
  <si>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</si>
  <si>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</si>
  <si>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</si>
  <si>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</si>
  <si>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</si>
  <si>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</si>
  <si>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</si>
  <si>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</si>
  <si>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</si>
  <si>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</si>
  <si>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</si>
  <si>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</si>
  <si>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</si>
  <si>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</si>
  <si>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</si>
  <si>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</si>
  <si>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</si>
  <si>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</si>
  <si>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rPr>
        <rFont val="Arial"/>
        <color rgb="FF003366"/>
        <sz val="8.0"/>
      </rPr>
      <t xml:space="preserve">Početni i završni datumi upisani na referentnu stranicu ne mogu biti manji od početnog datuma razdoblja i ne mogu biti veći od završnog datuma razdoblja. Završni datum upisan na referentnu stranicu mora biti veći od početnog. </t>
    </r>
    <r>
      <rPr>
        <rFont val="Arial"/>
        <b/>
        <color rgb="FF003366"/>
        <sz val="8.0"/>
      </rPr>
      <t>Kontrola će javiti pogrešku</t>
    </r>
    <r>
      <rPr>
        <rFont val="Arial"/>
        <color rgb="FF003366"/>
        <sz val="8.0"/>
      </rPr>
      <t xml:space="preserve"> ako neki od ovih datuma nije upisan ili je pogrešno upisan.  </t>
    </r>
    <r>
      <rPr>
        <rFont val="Arial"/>
        <b/>
        <color rgb="FF003366"/>
        <sz val="8.0"/>
      </rPr>
      <t>Kontrola će upozoriti</t>
    </r>
    <r>
      <rPr>
        <rFont val="Arial"/>
        <color rgb="FF003366"/>
        <sz val="8.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</si>
  <si>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</si>
  <si>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</si>
  <si>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rPr>
        <rFont val="Arial"/>
        <b/>
        <color rgb="FF003366"/>
        <sz val="8.0"/>
      </rPr>
      <t>Postavke Reginal Settingsa</t>
    </r>
    <r>
      <rPr>
        <rFont val="Arial"/>
        <b val="0"/>
        <color rgb="FF003366"/>
        <sz val="8.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rFont val="Arial"/>
        <b/>
        <color rgb="FF003366"/>
        <sz val="8.0"/>
      </rPr>
      <t>Kako biste nakon promjena postavki ovu kontrolu resetirali, tj. pokrenuli je ponovo, potrebno je nakon promjena postavki Regional Settingsa izbrisati, pa ponovo upisati broj pošte jer na načinu prikaza poštanskog broja ova kontrola provjerava formate brojeva.</t>
    </r>
  </si>
  <si>
    <r>
      <rPr>
        <rFont val="Arial"/>
        <b/>
        <color rgb="FF003366"/>
        <sz val="8.0"/>
      </rPr>
      <t>Pogrešan tip datoteke.</t>
    </r>
    <r>
      <rPr>
        <rFont val="Arial"/>
        <b val="0"/>
        <color rgb="FF003366"/>
        <sz val="8.0"/>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</si>
  <si>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</si>
  <si>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</si>
  <si>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</si>
  <si>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</si>
  <si>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</si>
  <si>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rPr>
        <rFont val="Arial"/>
        <b/>
        <color rgb="FF003366"/>
        <sz val="8.0"/>
      </rPr>
      <t>Broj volontera i broj sati volontiranja</t>
    </r>
    <r>
      <rPr>
        <rFont val="Arial"/>
        <b val="0"/>
        <color rgb="FF003366"/>
        <sz val="8.0"/>
      </rPr>
      <t xml:space="preserve"> (AOP 162 i 163) moraju biti ili oba podatka nula ili oba podatka različita od nule s time da broj volontera ne može biti veći od broja sati volontiranja. Ako ovi uvjeti nisu zadovoljeni kontrola</t>
    </r>
    <r>
      <rPr>
        <rFont val="Arial"/>
        <b/>
        <color rgb="FF003366"/>
        <sz val="8.0"/>
      </rPr>
      <t xml:space="preserve"> javlja pogrešku</t>
    </r>
    <r>
      <rPr>
        <rFont val="Arial"/>
        <b val="0"/>
        <color rgb="FF003366"/>
        <sz val="8.0"/>
      </rPr>
      <t xml:space="preserve">. Kontrola vrijedi za oba stupca podataka. </t>
    </r>
    <r>
      <rPr>
        <rFont val="Arial"/>
        <b/>
        <color rgb="FF003366"/>
        <sz val="8.0"/>
      </rPr>
      <t xml:space="preserve">Kontrola upozorava </t>
    </r>
    <r>
      <rPr>
        <rFont val="Arial"/>
        <b val="0"/>
        <color rgb="FF003366"/>
        <sz val="8.0"/>
      </rPr>
      <t xml:space="preserve">ako je broj volontera </t>
    </r>
    <r>
      <rPr>
        <rFont val="Arial"/>
        <b val="0"/>
        <color rgb="FF003366"/>
        <sz val="8.0"/>
      </rPr>
      <t>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</si>
  <si>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</si>
  <si>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</si>
  <si>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</si>
  <si>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</si>
  <si>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</si>
  <si>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</si>
  <si>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</si>
  <si>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</si>
  <si>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</si>
  <si>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</si>
  <si>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</si>
  <si>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</si>
  <si>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</si>
  <si>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</si>
  <si>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rPr>
        <rFont val="Arial"/>
        <b/>
        <color rgb="FF003366"/>
        <sz val="8.0"/>
      </rPr>
      <t>Broj volontera i broj sati volontiranja</t>
    </r>
    <r>
      <rPr>
        <rFont val="Arial"/>
        <b val="0"/>
        <color rgb="FF003366"/>
        <sz val="8.0"/>
      </rPr>
      <t xml:space="preserve"> (AOP 038 i 039) moraju biti ili oba podatka nula ili oba podatka različita od nule s time da broj volontera ne može biti veći od broja sati volontiranja. Ako ovi uvjeti nisu zadovoljeni kontrola</t>
    </r>
    <r>
      <rPr>
        <rFont val="Arial"/>
        <b/>
        <color rgb="FF003366"/>
        <sz val="8.0"/>
      </rPr>
      <t xml:space="preserve"> javlja pogrešku</t>
    </r>
    <r>
      <rPr>
        <rFont val="Arial"/>
        <b val="0"/>
        <color rgb="FF003366"/>
        <sz val="8.0"/>
      </rPr>
      <t xml:space="preserve">. Kontrola vrijedi za oba stupca podataka. </t>
    </r>
    <r>
      <rPr>
        <rFont val="Arial"/>
        <b/>
        <color rgb="FF003366"/>
        <sz val="8.0"/>
      </rPr>
      <t xml:space="preserve">Kontrola upozorava </t>
    </r>
    <r>
      <rPr>
        <rFont val="Arial"/>
        <b val="0"/>
        <color rgb="FF003366"/>
        <sz val="8.0"/>
      </rPr>
      <t xml:space="preserve">ako je broj volontera </t>
    </r>
    <r>
      <rPr>
        <rFont val="Arial"/>
        <b val="0"/>
        <color rgb="FF003366"/>
        <sz val="8.0"/>
      </rPr>
      <t>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</si>
  <si>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</si>
  <si>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</si>
  <si>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</si>
  <si>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</si>
  <si>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</si>
  <si>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</si>
  <si>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</si>
  <si>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</si>
  <si>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</si>
  <si>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</si>
  <si>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</si>
  <si>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</si>
  <si>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</si>
  <si>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</si>
  <si>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</si>
  <si>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</si>
  <si>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</si>
  <si>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</si>
  <si>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</si>
  <si>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</si>
  <si>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</si>
  <si>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</si>
  <si>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</si>
  <si>
    <t>6.0.1.</t>
  </si>
  <si>
    <t>Dodana razdoblja za 2020. godinu. Ispravljeni opisi u komentarima za djelatnost i šifru grada/općine.</t>
  </si>
  <si>
    <t>6.0.2.</t>
  </si>
  <si>
    <t>Dodana razdoblja za 2021. godinu</t>
  </si>
  <si>
    <t>6.0.3.</t>
  </si>
  <si>
    <t>Dodana razdoblja za 2022. godinu</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</si>
</sst>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0"/>
    <numFmt numFmtId="165" formatCode="0000000"/>
    <numFmt numFmtId="166" formatCode="00000000000"/>
    <numFmt numFmtId="167" formatCode="00000000"/>
    <numFmt numFmtId="168" formatCode="#,##0.0"/>
    <numFmt numFmtId="169" formatCode="0000"/>
  </numFmts>
  <fonts count="51">
    <font>
      <sz val="10.0"/>
      <color rgb="FF000000"/>
      <name val="Arial"/>
      <scheme val="minor"/>
    </font>
    <font>
      <sz val="10.0"/>
      <color theme="1"/>
      <name val="Arial"/>
    </font>
    <font>
      <b/>
      <sz val="8.0"/>
      <color rgb="FF000080"/>
      <name val="Arial"/>
    </font>
    <font>
      <b/>
      <sz val="8.0"/>
      <color rgb="FFFFFFFF"/>
      <name val="Arial"/>
    </font>
    <font>
      <b/>
      <sz val="12.0"/>
      <color rgb="FF0000FF"/>
      <name val="Arial"/>
    </font>
    <font/>
    <font>
      <b/>
      <sz val="11.0"/>
      <color rgb="FF0000FF"/>
      <name val="Arial"/>
    </font>
    <font>
      <b/>
      <sz val="14.0"/>
      <color rgb="FF003366"/>
      <name val="Arial"/>
    </font>
    <font>
      <i/>
      <sz val="14.0"/>
      <color theme="1"/>
      <name val="Times New Roman"/>
    </font>
    <font>
      <b/>
      <sz val="10.0"/>
      <color rgb="FF0000FF"/>
      <name val="Arial"/>
    </font>
    <font>
      <b/>
      <sz val="14.0"/>
      <color rgb="FFFFFFFF"/>
      <name val="Arial"/>
    </font>
    <font>
      <b/>
      <sz val="10.0"/>
      <color rgb="FFFFFFFF"/>
      <name val="Arial"/>
    </font>
    <font>
      <b/>
      <sz val="10.0"/>
      <color rgb="FF800000"/>
      <name val="Arial"/>
    </font>
    <font>
      <sz val="10.0"/>
      <color rgb="FF003366"/>
      <name val="Arial"/>
    </font>
    <font>
      <sz val="9.0"/>
      <color rgb="FF003366"/>
      <name val="Arial"/>
    </font>
    <font>
      <b/>
      <sz val="9.0"/>
      <color rgb="FF003366"/>
      <name val="Arial"/>
    </font>
    <font>
      <b/>
      <sz val="10.0"/>
      <color rgb="FFFF0000"/>
      <name val="Arial"/>
    </font>
    <font>
      <sz val="10.0"/>
      <color rgb="FF000000"/>
      <name val="Arial"/>
    </font>
    <font>
      <b/>
      <sz val="10.0"/>
      <color theme="1"/>
      <name val="Arial"/>
    </font>
    <font>
      <b/>
      <sz val="10.0"/>
      <color rgb="FF000080"/>
      <name val="Arial"/>
    </font>
    <font>
      <b/>
      <sz val="16.0"/>
      <color rgb="FF003366"/>
      <name val="Arial"/>
    </font>
    <font>
      <b/>
      <sz val="11.0"/>
      <color rgb="FF003366"/>
      <name val="Arial"/>
    </font>
    <font>
      <b/>
      <sz val="11.0"/>
      <color rgb="FF800000"/>
      <name val="Arial"/>
    </font>
    <font>
      <sz val="11.0"/>
      <color theme="1"/>
      <name val="Arial"/>
    </font>
    <font>
      <b/>
      <sz val="10.0"/>
      <color rgb="FF003366"/>
      <name val="Arial"/>
    </font>
    <font>
      <b/>
      <sz val="10.0"/>
      <color rgb="FF000000"/>
      <name val="Arial"/>
    </font>
    <font>
      <b/>
      <sz val="8.0"/>
      <color rgb="FF808080"/>
      <name val="Arial"/>
    </font>
    <font>
      <sz val="8.0"/>
      <color rgb="FFC0C0C0"/>
      <name val="Arial"/>
    </font>
    <font>
      <b/>
      <sz val="12.0"/>
      <color rgb="FFFF0000"/>
      <name val="Arial"/>
    </font>
    <font>
      <b/>
      <sz val="8.0"/>
      <color theme="1"/>
      <name val="Arial"/>
    </font>
    <font>
      <sz val="9.0"/>
      <color theme="1"/>
      <name val="Arial"/>
    </font>
    <font>
      <sz val="12.0"/>
      <color theme="1"/>
      <name val="Arial"/>
    </font>
    <font>
      <b/>
      <sz val="8.0"/>
      <color rgb="FF003366"/>
      <name val="Arial"/>
    </font>
    <font>
      <sz val="11.0"/>
      <color rgb="FF000000"/>
      <name val="Arial"/>
    </font>
    <font>
      <b/>
      <sz val="11.0"/>
      <color rgb="FF000000"/>
      <name val="Arial"/>
    </font>
    <font>
      <b/>
      <sz val="11.0"/>
      <color theme="1"/>
      <name val="Arial"/>
    </font>
    <font>
      <b/>
      <sz val="18.0"/>
      <color rgb="FF003366"/>
      <name val="Arial"/>
    </font>
    <font>
      <b/>
      <sz val="12.0"/>
      <color rgb="FF003366"/>
      <name val="Arial"/>
    </font>
    <font>
      <sz val="11.0"/>
      <color rgb="FF003366"/>
      <name val="Arial"/>
    </font>
    <font>
      <b/>
      <sz val="8.0"/>
      <color rgb="FFC0C0C0"/>
      <name val="Arial"/>
    </font>
    <font>
      <b/>
      <sz val="11.0"/>
      <color rgb="FFFF0000"/>
      <name val="Arial"/>
    </font>
    <font>
      <b/>
      <sz val="10.0"/>
      <color rgb="FFC0C0C0"/>
      <name val="Arial"/>
    </font>
    <font>
      <sz val="7.0"/>
      <color theme="1"/>
      <name val="Arial"/>
    </font>
    <font>
      <b/>
      <sz val="9.0"/>
      <color theme="1"/>
      <name val="Arial"/>
    </font>
    <font>
      <color theme="1"/>
      <name val="Arial"/>
      <scheme val="minor"/>
    </font>
    <font>
      <b/>
      <sz val="9.0"/>
      <color rgb="FFFFFFFF"/>
      <name val="Arial"/>
    </font>
    <font>
      <b/>
      <sz val="12.0"/>
      <color rgb="FFFFFFFF"/>
      <name val="Arial"/>
    </font>
    <font>
      <b/>
      <sz val="10.0"/>
      <color rgb="FFFFFFCC"/>
      <name val="Arial"/>
    </font>
    <font>
      <b/>
      <sz val="8.0"/>
      <color rgb="FF339966"/>
      <name val="Arial"/>
    </font>
    <font>
      <sz val="8.0"/>
      <color rgb="FF003366"/>
      <name val="Arial"/>
    </font>
    <font>
      <b/>
      <sz val="12.0"/>
      <color rgb="FFFFFF00"/>
      <name val="Arial"/>
    </font>
  </fonts>
  <fills count="9">
    <fill>
      <patternFill patternType="none"/>
    </fill>
    <fill>
      <patternFill patternType="lightGray"/>
    </fill>
    <fill>
      <patternFill patternType="solid">
        <fgColor rgb="FFC0C0C0"/>
        <bgColor rgb="FFC0C0C0"/>
      </patternFill>
    </fill>
    <fill>
      <patternFill patternType="solid">
        <fgColor rgb="FF003366"/>
        <bgColor rgb="FF003366"/>
      </patternFill>
    </fill>
    <fill>
      <patternFill patternType="solid">
        <fgColor rgb="FFFFFFFF"/>
        <bgColor rgb="FFFFFFFF"/>
      </patternFill>
    </fill>
    <fill>
      <patternFill patternType="solid">
        <fgColor rgb="FFFFFFCC"/>
        <bgColor rgb="FFFFFFCC"/>
      </patternFill>
    </fill>
    <fill>
      <patternFill patternType="solid">
        <fgColor rgb="FFFFFF00"/>
        <bgColor rgb="FFFFFF00"/>
      </patternFill>
    </fill>
    <fill>
      <patternFill patternType="solid">
        <fgColor rgb="FF808080"/>
        <bgColor rgb="FF808080"/>
      </patternFill>
    </fill>
    <fill>
      <patternFill patternType="solid">
        <fgColor rgb="FF969696"/>
        <bgColor rgb="FF969696"/>
      </patternFill>
    </fill>
  </fills>
  <borders count="128">
    <border/>
    <border>
      <left style="thin">
        <color rgb="FF000000"/>
      </left>
      <right style="thin">
        <color rgb="FFFFFFFF"/>
      </right>
      <top style="thin">
        <color rgb="FF000000"/>
      </top>
      <bottom style="thin">
        <color rgb="FF000000"/>
      </bottom>
    </border>
    <border>
      <left style="thin">
        <color rgb="FFFFFFFF"/>
      </left>
      <right style="thin">
        <color rgb="FFFFFFFF"/>
      </right>
      <top style="thin">
        <color rgb="FF000000"/>
      </top>
      <bottom style="thin">
        <color rgb="FF000000"/>
      </bottom>
    </border>
    <border>
      <left style="thin">
        <color rgb="FFFFFFFF"/>
      </left>
      <right style="thin">
        <color rgb="FFFFFFFF"/>
      </right>
      <top/>
      <bottom/>
    </border>
    <border>
      <left style="thin">
        <color rgb="FFFFFFFF"/>
      </left>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bottom style="thick">
        <color rgb="FF003366"/>
      </bottom>
    </border>
    <border>
      <top/>
      <bottom style="thick">
        <color rgb="FF003366"/>
      </bottom>
    </border>
    <border>
      <right style="thin">
        <color rgb="FF000000"/>
      </right>
      <top/>
      <bottom style="thick">
        <color rgb="FF003366"/>
      </bottom>
    </border>
    <border>
      <left style="thick">
        <color rgb="FF003366"/>
      </left>
      <top style="thick">
        <color rgb="FF003366"/>
      </top>
      <bottom style="thick">
        <color rgb="FF003366"/>
      </bottom>
    </border>
    <border>
      <top style="thick">
        <color rgb="FF003366"/>
      </top>
      <bottom style="thick">
        <color rgb="FF003366"/>
      </bottom>
    </border>
    <border>
      <right style="thick">
        <color rgb="FF003366"/>
      </right>
      <top style="thick">
        <color rgb="FF003366"/>
      </top>
      <bottom style="thick">
        <color rgb="FF003366"/>
      </bottom>
    </border>
    <border>
      <left style="thin">
        <color rgb="FF000000"/>
      </left>
      <top style="thick">
        <color rgb="FF003366"/>
      </top>
      <bottom style="thin">
        <color rgb="FF000000"/>
      </bottom>
    </border>
    <border>
      <top style="thick">
        <color rgb="FF003366"/>
      </top>
      <bottom style="thin">
        <color rgb="FF000000"/>
      </bottom>
    </border>
    <border>
      <right style="thin">
        <color rgb="FF000000"/>
      </right>
      <top style="thick">
        <color rgb="FF003366"/>
      </top>
      <bottom style="thin">
        <color rgb="FF000000"/>
      </bottom>
    </border>
    <border>
      <left style="thin">
        <color rgb="FF000000"/>
      </left>
      <top/>
      <bottom/>
    </border>
    <border>
      <top/>
      <bottom/>
    </border>
    <border>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right/>
      <top/>
      <bottom/>
    </border>
    <border>
      <left style="thin">
        <color rgb="FF000000"/>
      </left>
      <right/>
      <top style="thin">
        <color rgb="FF000000"/>
      </top>
      <bottom style="thin">
        <color rgb="FF000000"/>
      </bottom>
    </border>
    <border>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bottom style="thin">
        <color rgb="FF000000"/>
      </bottom>
    </border>
    <border>
      <bottom style="thin">
        <color rgb="FF969696"/>
      </bottom>
    </border>
    <border>
      <left style="thin">
        <color rgb="FF000000"/>
      </left>
      <right style="thin">
        <color rgb="FF000000"/>
      </right>
      <bottom style="thin">
        <color rgb="FF000000"/>
      </bottom>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right style="thin">
        <color rgb="FF000000"/>
      </right>
      <top style="thin">
        <color rgb="FF00000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left style="thin">
        <color rgb="FF000000"/>
      </left>
      <right style="thin">
        <color rgb="FF000000"/>
      </right>
      <top style="thin">
        <color rgb="FFC0C0C0"/>
      </top>
      <bottom style="thin">
        <color rgb="FF00000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right style="thin">
        <color rgb="FF000000"/>
      </right>
      <top style="thin">
        <color rgb="FFC0C0C0"/>
      </top>
      <bottom style="thin">
        <color rgb="FFC0C0C0"/>
      </bottom>
    </border>
    <border>
      <bottom style="thin">
        <color rgb="FF000000"/>
      </bottom>
    </border>
    <border>
      <left style="thin">
        <color rgb="FF808080"/>
      </left>
      <top style="thin">
        <color rgb="FF808080"/>
      </top>
      <bottom style="thin">
        <color rgb="FF808080"/>
      </bottom>
    </border>
    <border>
      <right style="thin">
        <color rgb="FF808080"/>
      </right>
      <top style="thin">
        <color rgb="FF808080"/>
      </top>
      <bottom style="thin">
        <color rgb="FF80808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bottom style="medium">
        <color rgb="FFC0C0C0"/>
      </bottom>
    </border>
    <border>
      <left style="thin">
        <color rgb="FFFFFFFF"/>
      </left>
      <top style="thin">
        <color rgb="FF000000"/>
      </top>
      <bottom style="thin">
        <color rgb="FF000000"/>
      </bottom>
    </border>
    <border>
      <right style="thin">
        <color rgb="FFFFFFFF"/>
      </right>
      <top style="thin">
        <color rgb="FF000000"/>
      </top>
      <bottom style="thin">
        <color rgb="FF000000"/>
      </bottom>
    </border>
    <border>
      <left style="thin">
        <color rgb="FFFFFFFF"/>
      </left>
      <right style="thin">
        <color rgb="FF000000"/>
      </right>
      <top style="thin">
        <color rgb="FF000000"/>
      </top>
      <bottom style="thin">
        <color rgb="FF000000"/>
      </bottom>
    </border>
    <border>
      <right/>
      <top style="thin">
        <color rgb="FF000000"/>
      </top>
      <bottom style="thin">
        <color rgb="FF000000"/>
      </bottom>
    </border>
    <border>
      <top style="thin">
        <color rgb="FF000000"/>
      </top>
      <bottom style="hair">
        <color rgb="FF000000"/>
      </bottom>
    </border>
    <border>
      <right style="hair">
        <color rgb="FF000000"/>
      </right>
      <top style="thin">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top style="hair">
        <color rgb="FF000000"/>
      </top>
    </border>
    <border>
      <right style="hair">
        <color rgb="FF000000"/>
      </right>
      <top style="hair">
        <color rgb="FF000000"/>
      </top>
    </border>
    <border>
      <left style="thin">
        <color rgb="FF000000"/>
      </left>
      <right style="hair">
        <color rgb="FF000000"/>
      </right>
      <top style="thin">
        <color rgb="FF000000"/>
      </top>
      <bottom style="thin">
        <color rgb="FFC0C0C0"/>
      </bottom>
    </border>
    <border>
      <left style="hair">
        <color rgb="FF000000"/>
      </left>
      <bottom style="hair">
        <color rgb="FF000000"/>
      </bottom>
    </border>
    <border>
      <bottom style="hair">
        <color rgb="FF000000"/>
      </bottom>
    </border>
    <border>
      <right style="hair">
        <color rgb="FF000000"/>
      </right>
      <bottom style="hair">
        <color rgb="FF000000"/>
      </bottom>
    </border>
    <border>
      <left style="thin">
        <color rgb="FF000000"/>
      </left>
      <right style="hair">
        <color rgb="FF000000"/>
      </right>
      <top style="thin">
        <color rgb="FFC0C0C0"/>
      </top>
      <bottom style="thin">
        <color rgb="FFC0C0C0"/>
      </bottom>
    </border>
    <border>
      <left style="hair">
        <color rgb="FF000000"/>
      </left>
      <top style="hair">
        <color rgb="FF000000"/>
      </top>
      <bottom style="hair">
        <color rgb="FF000000"/>
      </bottom>
    </border>
    <border>
      <left style="hair">
        <color rgb="FF000000"/>
      </left>
      <top style="thin">
        <color rgb="FFC0C0C0"/>
      </top>
      <bottom style="thin">
        <color rgb="FFC0C0C0"/>
      </bottom>
    </border>
    <border>
      <right style="hair">
        <color rgb="FF000000"/>
      </right>
      <top style="thin">
        <color rgb="FFC0C0C0"/>
      </top>
      <bottom style="thin">
        <color rgb="FFC0C0C0"/>
      </bottom>
    </border>
    <border>
      <left style="thin">
        <color rgb="FF000000"/>
      </left>
      <right style="hair">
        <color rgb="FF000000"/>
      </right>
      <top style="thin">
        <color rgb="FFC0C0C0"/>
      </top>
      <bottom style="thin">
        <color rgb="FF000000"/>
      </bottom>
    </border>
    <border>
      <left style="hair">
        <color rgb="FF000000"/>
      </left>
      <top style="thin">
        <color rgb="FF000000"/>
      </top>
      <bottom style="thin">
        <color rgb="FFC0C0C0"/>
      </bottom>
    </border>
    <border>
      <right style="hair">
        <color rgb="FF000000"/>
      </right>
      <top style="thin">
        <color rgb="FF000000"/>
      </top>
      <bottom style="thin">
        <color rgb="FFC0C0C0"/>
      </bottom>
    </border>
    <border>
      <left style="hair">
        <color rgb="FF000000"/>
      </left>
      <top style="thin">
        <color rgb="FFC0C0C0"/>
      </top>
      <bottom style="thin">
        <color rgb="FF000000"/>
      </bottom>
    </border>
    <border>
      <right style="hair">
        <color rgb="FF000000"/>
      </right>
      <top style="thin">
        <color rgb="FFC0C0C0"/>
      </top>
      <bottom style="thin">
        <color rgb="FF000000"/>
      </bottom>
    </border>
    <border>
      <right style="thin">
        <color rgb="FFFFFFFF"/>
      </right>
      <top style="thin">
        <color rgb="FF000000"/>
      </top>
    </border>
    <border>
      <left style="thin">
        <color rgb="FFFFFFFF"/>
      </left>
      <right style="thin">
        <color rgb="FFFFFFFF"/>
      </right>
      <top style="thin">
        <color rgb="FF000000"/>
      </top>
    </border>
    <border>
      <left style="thin">
        <color rgb="FFFFFFFF"/>
      </left>
      <top style="thin">
        <color rgb="FF000000"/>
      </top>
      <bottom style="thin">
        <color rgb="FFFFFFFF"/>
      </bottom>
    </border>
    <border>
      <right style="thin">
        <color rgb="FFFFFFFF"/>
      </right>
      <top style="thin">
        <color rgb="FF000000"/>
      </top>
      <bottom style="thin">
        <color rgb="FFFFFFFF"/>
      </bottom>
    </border>
    <border>
      <left style="thin">
        <color rgb="FFFFFFFF"/>
      </left>
      <right style="thin">
        <color rgb="FF000000"/>
      </right>
      <top style="thin">
        <color rgb="FF000000"/>
      </top>
    </border>
    <border>
      <left style="thin">
        <color rgb="FF000000"/>
      </left>
      <bottom style="thin">
        <color rgb="FF000000"/>
      </bottom>
    </border>
    <border>
      <right style="thin">
        <color rgb="FFFFFFFF"/>
      </right>
      <bottom style="thin">
        <color rgb="FF000000"/>
      </bottom>
    </border>
    <border>
      <left style="thin">
        <color rgb="FFFFFFFF"/>
      </left>
      <right style="thin">
        <color rgb="FFFFFFFF"/>
      </right>
      <bottom/>
    </border>
    <border>
      <left style="thin">
        <color rgb="FFFFFFFF"/>
      </left>
      <right style="thin">
        <color rgb="FFFFFFFF"/>
      </right>
      <top style="thin">
        <color rgb="FFFFFFFF"/>
      </top>
      <bottom/>
    </border>
    <border>
      <left style="thin">
        <color rgb="FFFFFFFF"/>
      </left>
      <right style="thin">
        <color rgb="FF000000"/>
      </right>
      <bottom/>
    </border>
    <border>
      <bottom style="medium">
        <color rgb="FF969696"/>
      </bottom>
    </border>
    <border>
      <top style="medium">
        <color rgb="FF969696"/>
      </top>
      <bottom style="medium">
        <color rgb="FF969696"/>
      </bottom>
    </border>
    <border>
      <left/>
      <right style="thin">
        <color rgb="FF000000"/>
      </right>
      <top style="thin">
        <color rgb="FF000000"/>
      </top>
      <bottom style="thin">
        <color rgb="FFC0C0C0"/>
      </bottom>
    </border>
    <border>
      <left/>
      <right style="thin">
        <color rgb="FF000000"/>
      </right>
      <top style="thin">
        <color rgb="FFC0C0C0"/>
      </top>
      <bottom style="thin">
        <color rgb="FFC0C0C0"/>
      </bottom>
    </border>
    <border>
      <left/>
      <right style="thin">
        <color rgb="FF000000"/>
      </right>
      <top style="thin">
        <color rgb="FFC0C0C0"/>
      </top>
      <bottom style="thin">
        <color rgb="FF000000"/>
      </bottom>
    </border>
    <border>
      <left style="thin">
        <color rgb="FFC0C0C0"/>
      </left>
      <right style="thin">
        <color rgb="FF000000"/>
      </right>
      <top style="thin">
        <color rgb="FF000000"/>
      </top>
      <bottom style="thin">
        <color rgb="FFC0C0C0"/>
      </bottom>
    </border>
    <border>
      <left style="thin">
        <color rgb="FFC0C0C0"/>
      </left>
      <right style="thin">
        <color rgb="FF000000"/>
      </right>
      <top style="thin">
        <color rgb="FFC0C0C0"/>
      </top>
      <bottom style="thin">
        <color rgb="FFC0C0C0"/>
      </bottom>
    </border>
    <border>
      <left style="thin">
        <color rgb="FFC0C0C0"/>
      </left>
      <right style="thin">
        <color rgb="FF000000"/>
      </right>
      <top style="thin">
        <color rgb="FFC0C0C0"/>
      </top>
      <bottom style="thin">
        <color rgb="FF000000"/>
      </bottom>
    </border>
    <border>
      <left style="thin">
        <color rgb="FF000000"/>
      </left>
      <top style="thin">
        <color rgb="FFC0C0C0"/>
      </top>
    </border>
    <border>
      <top style="thin">
        <color rgb="FFC0C0C0"/>
      </top>
    </border>
    <border>
      <right style="thin">
        <color rgb="FF000000"/>
      </right>
      <top style="thin">
        <color rgb="FFC0C0C0"/>
      </top>
    </border>
    <border>
      <left style="thin">
        <color rgb="FF000000"/>
      </left>
      <right style="thin">
        <color rgb="FF000000"/>
      </right>
      <top style="thin">
        <color rgb="FFC0C0C0"/>
      </top>
    </border>
    <border>
      <left style="thin">
        <color rgb="FF000000"/>
      </left>
      <right style="thin">
        <color rgb="FF000000"/>
      </right>
      <top style="thin">
        <color rgb="FFC0C0C0"/>
      </top>
      <bottom/>
    </border>
    <border>
      <right style="thin">
        <color rgb="FF000000"/>
      </right>
      <bottom style="thin">
        <color rgb="FF000000"/>
      </bottom>
    </border>
    <border>
      <left style="thin">
        <color rgb="FF000000"/>
      </left>
      <right style="thin">
        <color rgb="FFFFFFFF"/>
      </right>
      <top style="thin">
        <color rgb="FF000000"/>
      </top>
      <bottom/>
    </border>
    <border>
      <left style="thin">
        <color rgb="FFFFFFFF"/>
      </left>
      <top style="thin">
        <color rgb="FF000000"/>
      </top>
      <bottom/>
    </border>
    <border>
      <right style="thin">
        <color rgb="FFFFFFFF"/>
      </right>
      <top style="thin">
        <color rgb="FF000000"/>
      </top>
      <bottom/>
    </border>
    <border>
      <left style="thin">
        <color rgb="FFFFFFFF"/>
      </left>
      <right style="thin">
        <color rgb="FFFFFFFF"/>
      </right>
      <top style="thin">
        <color rgb="FF000000"/>
      </top>
      <bottom/>
    </border>
    <border>
      <left style="thin">
        <color rgb="FFFFFFFF"/>
      </left>
      <right style="thin">
        <color rgb="FF000000"/>
      </right>
      <top style="thin">
        <color rgb="FF000000"/>
      </top>
      <bottom/>
    </border>
    <border>
      <left style="thin">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hair">
        <color rgb="FF000000"/>
      </left>
      <top style="thin">
        <color rgb="FF000000"/>
      </top>
      <bottom style="hair">
        <color rgb="FF000000"/>
      </bottom>
    </border>
    <border>
      <right style="thin">
        <color rgb="FF000000"/>
      </right>
      <top style="thin">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right style="thin">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hair">
        <color rgb="FF000000"/>
      </left>
      <top style="hair">
        <color rgb="FF000000"/>
      </top>
      <bottom style="thin">
        <color rgb="FF000000"/>
      </bottom>
    </border>
    <border>
      <top style="hair">
        <color rgb="FF000000"/>
      </top>
      <bottom style="thin">
        <color rgb="FF000000"/>
      </bottom>
    </border>
    <border>
      <right style="thin">
        <color rgb="FF000000"/>
      </right>
      <top style="hair">
        <color rgb="FF000000"/>
      </top>
      <bottom style="thin">
        <color rgb="FF000000"/>
      </bottom>
    </border>
    <border>
      <right/>
      <top/>
      <bottom style="thin">
        <color rgb="FF000000"/>
      </bottom>
    </border>
    <border>
      <left style="thin">
        <color rgb="FF000000"/>
      </left>
      <right style="thin">
        <color rgb="FF000000"/>
      </right>
      <top style="thin">
        <color rgb="FF000000"/>
      </top>
      <bottom style="thin">
        <color rgb="FFFFFFFF"/>
      </bottom>
    </border>
    <border>
      <left style="thin">
        <color rgb="FF000000"/>
      </left>
      <right style="thin">
        <color rgb="FF000000"/>
      </right>
      <top style="thin">
        <color rgb="FFFFFFFF"/>
      </top>
      <bottom style="thin">
        <color rgb="FFFFFFFF"/>
      </bottom>
    </border>
    <border>
      <left/>
      <top style="thin">
        <color rgb="FF000000"/>
      </top>
      <bottom style="thin">
        <color rgb="FF000000"/>
      </bottom>
    </border>
    <border>
      <left style="thin">
        <color rgb="FF000000"/>
      </left>
      <right style="hair">
        <color rgb="FF000000"/>
      </right>
      <top style="thin">
        <color rgb="FF000000"/>
      </top>
      <bottom style="thin">
        <color rgb="FF000000"/>
      </bottom>
    </border>
    <border>
      <left style="hair">
        <color rgb="FF000000"/>
      </left>
      <top style="thin">
        <color rgb="FF000000"/>
      </top>
      <bottom style="thin">
        <color rgb="FF000000"/>
      </bottom>
    </border>
  </borders>
  <cellStyleXfs count="1">
    <xf borderId="0" fillId="0" fontId="0" numFmtId="0" applyAlignment="1" applyFont="1"/>
  </cellStyleXfs>
  <cellXfs count="360">
    <xf borderId="0" fillId="0" fontId="0" numFmtId="0" xfId="0" applyAlignment="1" applyFont="1">
      <alignment readingOrder="0" shrinkToFit="0" vertical="bottom" wrapText="0"/>
    </xf>
    <xf borderId="0" fillId="0" fontId="1" numFmtId="0" xfId="0" applyAlignment="1" applyFont="1">
      <alignment shrinkToFit="0" vertical="bottom" wrapText="0"/>
    </xf>
    <xf borderId="1" fillId="2" fontId="2" numFmtId="0" xfId="0" applyAlignment="1" applyBorder="1" applyFill="1" applyFont="1">
      <alignment horizontal="center" shrinkToFit="0" vertical="center" wrapText="1"/>
    </xf>
    <xf borderId="2" fillId="3" fontId="3" numFmtId="0" xfId="0" applyAlignment="1" applyBorder="1" applyFill="1" applyFont="1">
      <alignment horizontal="center" shrinkToFit="0" vertical="center" wrapText="1"/>
    </xf>
    <xf borderId="3" fillId="3" fontId="3" numFmtId="0" xfId="0" applyAlignment="1" applyBorder="1" applyFont="1">
      <alignment horizontal="center" shrinkToFit="0" vertical="center" wrapText="1"/>
    </xf>
    <xf borderId="4" fillId="3" fontId="3" numFmtId="0" xfId="0" applyAlignment="1" applyBorder="1" applyFont="1">
      <alignment horizontal="center" shrinkToFit="0" vertical="center" wrapText="1"/>
    </xf>
    <xf borderId="5" fillId="3" fontId="3" numFmtId="0" xfId="0" applyAlignment="1" applyBorder="1" applyFont="1">
      <alignment horizontal="center" shrinkToFit="0" vertical="center" wrapText="1"/>
    </xf>
    <xf borderId="6" fillId="4" fontId="4" numFmtId="0" xfId="0" applyAlignment="1" applyBorder="1" applyFill="1" applyFont="1">
      <alignment horizontal="left" shrinkToFit="0" vertical="bottom" wrapText="1"/>
    </xf>
    <xf borderId="7" fillId="0" fontId="5" numFmtId="0" xfId="0" applyBorder="1" applyFont="1"/>
    <xf borderId="8" fillId="0" fontId="5" numFmtId="0" xfId="0" applyBorder="1" applyFont="1"/>
    <xf borderId="9" fillId="4" fontId="6" numFmtId="0" xfId="0" applyAlignment="1" applyBorder="1" applyFont="1">
      <alignment horizontal="left" shrinkToFit="0" vertical="center" wrapText="1"/>
    </xf>
    <xf borderId="10" fillId="0" fontId="5" numFmtId="0" xfId="0" applyBorder="1" applyFont="1"/>
    <xf borderId="11" fillId="0" fontId="5" numFmtId="0" xfId="0" applyBorder="1" applyFont="1"/>
    <xf borderId="6" fillId="4" fontId="7" numFmtId="0" xfId="0" applyAlignment="1" applyBorder="1" applyFont="1">
      <alignment horizontal="left" shrinkToFit="0" vertical="bottom" wrapText="1"/>
    </xf>
    <xf borderId="12" fillId="4" fontId="8" numFmtId="0" xfId="0" applyAlignment="1" applyBorder="1" applyFont="1">
      <alignment horizontal="left" shrinkToFit="0" vertical="top" wrapText="1"/>
    </xf>
    <xf borderId="13" fillId="0" fontId="5" numFmtId="0" xfId="0" applyBorder="1" applyFont="1"/>
    <xf borderId="14" fillId="0" fontId="5" numFmtId="0" xfId="0" applyBorder="1" applyFont="1"/>
    <xf borderId="15" fillId="5" fontId="4" numFmtId="0" xfId="0" applyAlignment="1" applyBorder="1" applyFill="1" applyFont="1">
      <alignment horizontal="center" shrinkToFit="0" vertical="center" wrapText="1"/>
    </xf>
    <xf borderId="16" fillId="0" fontId="5" numFmtId="0" xfId="0" applyBorder="1" applyFont="1"/>
    <xf borderId="17" fillId="0" fontId="5" numFmtId="0" xfId="0" applyBorder="1" applyFont="1"/>
    <xf borderId="18" fillId="4" fontId="9" numFmtId="0" xfId="0" applyAlignment="1" applyBorder="1" applyFont="1">
      <alignment horizontal="left" shrinkToFit="0" vertical="bottom" wrapText="1"/>
    </xf>
    <xf borderId="19" fillId="0" fontId="5" numFmtId="0" xfId="0" applyBorder="1" applyFont="1"/>
    <xf borderId="20" fillId="0" fontId="5" numFmtId="0" xfId="0" applyBorder="1" applyFont="1"/>
    <xf borderId="21" fillId="3" fontId="10" numFmtId="0" xfId="0" applyAlignment="1" applyBorder="1" applyFont="1">
      <alignment horizontal="center" shrinkToFit="0" vertical="center" wrapText="0"/>
    </xf>
    <xf borderId="22" fillId="0" fontId="5" numFmtId="0" xfId="0" applyBorder="1" applyFont="1"/>
    <xf borderId="23" fillId="0" fontId="5" numFmtId="0" xfId="0" applyBorder="1" applyFont="1"/>
    <xf borderId="21" fillId="3" fontId="11" numFmtId="0" xfId="0" applyAlignment="1" applyBorder="1" applyFont="1">
      <alignment horizontal="right" shrinkToFit="0" vertical="center" wrapText="0"/>
    </xf>
    <xf borderId="24" fillId="5" fontId="12" numFmtId="0" xfId="0" applyAlignment="1" applyBorder="1" applyFont="1">
      <alignment horizontal="left" shrinkToFit="0" vertical="center" wrapText="1"/>
    </xf>
    <xf borderId="25" fillId="0" fontId="5" numFmtId="0" xfId="0" applyBorder="1" applyFont="1"/>
    <xf borderId="26" fillId="0" fontId="5" numFmtId="0" xfId="0" applyBorder="1" applyFont="1"/>
    <xf borderId="24" fillId="4" fontId="13" numFmtId="0" xfId="0" applyAlignment="1" applyBorder="1" applyFont="1">
      <alignment horizontal="left" shrinkToFit="0" vertical="center" wrapText="1"/>
    </xf>
    <xf borderId="24" fillId="0" fontId="14" numFmtId="0" xfId="0" applyAlignment="1" applyBorder="1" applyFont="1">
      <alignment horizontal="left" shrinkToFit="0" vertical="center" wrapText="1"/>
    </xf>
    <xf borderId="27" fillId="0" fontId="14" numFmtId="0" xfId="0" applyAlignment="1" applyBorder="1" applyFont="1">
      <alignment horizontal="left" shrinkToFit="0" vertical="center" wrapText="1"/>
    </xf>
    <xf borderId="28" fillId="0" fontId="5" numFmtId="0" xfId="0" applyBorder="1" applyFont="1"/>
    <xf borderId="29" fillId="0" fontId="5" numFmtId="0" xfId="0" applyBorder="1" applyFont="1"/>
    <xf borderId="30" fillId="0" fontId="15" numFmtId="0" xfId="0" applyAlignment="1" applyBorder="1" applyFont="1">
      <alignment horizontal="left" shrinkToFit="0" vertical="center" wrapText="1"/>
    </xf>
    <xf borderId="31" fillId="0" fontId="5" numFmtId="0" xfId="0" applyBorder="1" applyFont="1"/>
    <xf borderId="30" fillId="0" fontId="14" numFmtId="0" xfId="0" applyAlignment="1" applyBorder="1" applyFont="1">
      <alignment horizontal="left" shrinkToFit="0" vertical="center" wrapText="1"/>
    </xf>
    <xf borderId="9" fillId="5" fontId="16" numFmtId="0" xfId="0" applyAlignment="1" applyBorder="1" applyFont="1">
      <alignment horizontal="left" shrinkToFit="0" vertical="center" wrapText="1"/>
    </xf>
    <xf borderId="0" fillId="0" fontId="1" numFmtId="4" xfId="0" applyAlignment="1" applyFont="1" applyNumberFormat="1">
      <alignment shrinkToFit="0" vertical="bottom" wrapText="0"/>
    </xf>
    <xf borderId="0" fillId="0" fontId="17" numFmtId="49" xfId="0" applyAlignment="1" applyFont="1" applyNumberFormat="1">
      <alignment horizontal="center" shrinkToFit="0" vertical="bottom" wrapText="0"/>
    </xf>
    <xf borderId="0" fillId="0" fontId="1" numFmtId="164" xfId="0" applyAlignment="1" applyFont="1" applyNumberFormat="1">
      <alignment shrinkToFit="0" vertical="bottom" wrapText="0"/>
    </xf>
    <xf borderId="0" fillId="0" fontId="1" numFmtId="3" xfId="0" applyAlignment="1" applyFont="1" applyNumberFormat="1">
      <alignment shrinkToFit="0" vertical="bottom" wrapText="0"/>
    </xf>
    <xf borderId="0" fillId="0" fontId="1" numFmtId="49" xfId="0" applyAlignment="1" applyFont="1" applyNumberFormat="1">
      <alignment shrinkToFit="0" vertical="bottom" wrapText="0"/>
    </xf>
    <xf borderId="0" fillId="0" fontId="1" numFmtId="14" xfId="0" applyAlignment="1" applyFont="1" applyNumberFormat="1">
      <alignment shrinkToFit="0" vertical="bottom" wrapText="0"/>
    </xf>
    <xf borderId="0" fillId="0" fontId="17" numFmtId="49" xfId="0" applyAlignment="1" applyFont="1" applyNumberFormat="1">
      <alignment shrinkToFit="0" vertical="bottom" wrapText="0"/>
    </xf>
    <xf borderId="0" fillId="0" fontId="1" numFmtId="2" xfId="0" applyAlignment="1" applyFont="1" applyNumberFormat="1">
      <alignment shrinkToFit="0" vertical="bottom" wrapText="0"/>
    </xf>
    <xf borderId="0" fillId="0" fontId="1" numFmtId="165" xfId="0" applyAlignment="1" applyFont="1" applyNumberFormat="1">
      <alignment shrinkToFit="0" vertical="bottom" wrapText="0"/>
    </xf>
    <xf borderId="32" fillId="3" fontId="1" numFmtId="0" xfId="0" applyAlignment="1" applyBorder="1" applyFont="1">
      <alignment shrinkToFit="0" vertical="bottom" wrapText="0"/>
    </xf>
    <xf borderId="33" fillId="5" fontId="1" numFmtId="0" xfId="0" applyAlignment="1" applyBorder="1" applyFont="1">
      <alignment shrinkToFit="0" vertical="bottom" wrapText="0"/>
    </xf>
    <xf borderId="5" fillId="5" fontId="18" numFmtId="0" xfId="0" applyAlignment="1" applyBorder="1" applyFont="1">
      <alignment horizontal="right" shrinkToFit="0" vertical="center" wrapText="0"/>
    </xf>
    <xf borderId="34" fillId="5" fontId="18" numFmtId="0" xfId="0" applyAlignment="1" applyBorder="1" applyFont="1">
      <alignment horizontal="center" shrinkToFit="0" vertical="center" wrapText="0"/>
    </xf>
    <xf borderId="0" fillId="0" fontId="19" numFmtId="0" xfId="0" applyAlignment="1" applyFont="1">
      <alignment horizontal="center" shrinkToFit="0" vertical="center" wrapText="1"/>
    </xf>
    <xf borderId="0" fillId="0" fontId="11" numFmtId="0" xfId="0" applyAlignment="1" applyFont="1">
      <alignment horizontal="center" shrinkToFit="0" vertical="center" wrapText="1"/>
    </xf>
    <xf borderId="0" fillId="0" fontId="1" numFmtId="0" xfId="0" applyAlignment="1" applyFont="1">
      <alignment shrinkToFit="0" vertical="bottom" wrapText="1"/>
    </xf>
    <xf borderId="31" fillId="0" fontId="11" numFmtId="0" xfId="0" applyAlignment="1" applyBorder="1" applyFont="1">
      <alignment horizontal="center" shrinkToFit="0" vertical="center" wrapText="1"/>
    </xf>
    <xf borderId="0" fillId="0" fontId="20" numFmtId="0" xfId="0" applyAlignment="1" applyFont="1">
      <alignment horizontal="right" shrinkToFit="0" vertical="top" wrapText="0"/>
    </xf>
    <xf borderId="0" fillId="0" fontId="1" numFmtId="0" xfId="0" applyAlignment="1" applyFont="1">
      <alignment horizontal="center" shrinkToFit="0" vertical="bottom" wrapText="1"/>
    </xf>
    <xf borderId="0" fillId="0" fontId="20" numFmtId="0" xfId="0" applyAlignment="1" applyFont="1">
      <alignment horizontal="center" shrinkToFit="0" vertical="center" wrapText="1"/>
    </xf>
    <xf borderId="0" fillId="0" fontId="1" numFmtId="0" xfId="0" applyAlignment="1" applyFont="1">
      <alignment horizontal="center" shrinkToFit="0" vertical="center" wrapText="1"/>
    </xf>
    <xf borderId="0" fillId="0" fontId="1" numFmtId="0" xfId="0" applyAlignment="1" applyFont="1">
      <alignment shrinkToFit="0" vertical="center" wrapText="0"/>
    </xf>
    <xf borderId="35" fillId="0" fontId="1" numFmtId="0" xfId="0" applyAlignment="1" applyBorder="1" applyFont="1">
      <alignment horizontal="center" shrinkToFit="0" vertical="center" wrapText="0"/>
    </xf>
    <xf borderId="0" fillId="0" fontId="21" numFmtId="0" xfId="0" applyAlignment="1" applyFont="1">
      <alignment horizontal="center" shrinkToFit="0" vertical="center" wrapText="1"/>
    </xf>
    <xf borderId="0" fillId="0" fontId="21" numFmtId="0" xfId="0" applyAlignment="1" applyFont="1">
      <alignment horizontal="right" shrinkToFit="0" vertical="center" wrapText="0"/>
    </xf>
    <xf borderId="36" fillId="0" fontId="22" numFmtId="14" xfId="0" applyAlignment="1" applyBorder="1" applyFont="1" applyNumberFormat="1">
      <alignment horizontal="center" shrinkToFit="0" vertical="center" wrapText="0"/>
    </xf>
    <xf borderId="0" fillId="0" fontId="23" numFmtId="0" xfId="0" applyAlignment="1" applyFont="1">
      <alignment shrinkToFit="0" vertical="bottom" wrapText="0"/>
    </xf>
    <xf borderId="0" fillId="0" fontId="23" numFmtId="0" xfId="0" applyAlignment="1" applyFont="1">
      <alignment horizontal="center" shrinkToFit="0" vertical="center" wrapText="1"/>
    </xf>
    <xf borderId="0" fillId="0" fontId="7" numFmtId="0" xfId="0" applyAlignment="1" applyFont="1">
      <alignment horizontal="center" shrinkToFit="0" vertical="center" wrapText="1"/>
    </xf>
    <xf borderId="0" fillId="0" fontId="13" numFmtId="0" xfId="0" applyAlignment="1" applyFont="1">
      <alignment horizontal="right" shrinkToFit="1" vertical="center" wrapText="0"/>
    </xf>
    <xf borderId="9" fillId="0" fontId="12" numFmtId="1" xfId="0" applyAlignment="1" applyBorder="1" applyFont="1" applyNumberFormat="1">
      <alignment horizontal="left" shrinkToFit="0" vertical="center" wrapText="0"/>
    </xf>
    <xf borderId="0" fillId="0" fontId="24" numFmtId="0" xfId="0" applyAlignment="1" applyFont="1">
      <alignment horizontal="right" shrinkToFit="1" vertical="bottom" wrapText="0"/>
    </xf>
    <xf borderId="0" fillId="0" fontId="13" numFmtId="0" xfId="0" applyAlignment="1" applyFont="1">
      <alignment horizontal="right" shrinkToFit="1" vertical="bottom" wrapText="0"/>
    </xf>
    <xf borderId="0" fillId="0" fontId="25" numFmtId="0" xfId="0" applyAlignment="1" applyFont="1">
      <alignment horizontal="left" shrinkToFit="1" vertical="bottom" wrapText="0"/>
    </xf>
    <xf borderId="37" fillId="0" fontId="12" numFmtId="1" xfId="0" applyAlignment="1" applyBorder="1" applyFont="1" applyNumberFormat="1">
      <alignment horizontal="center" shrinkToFit="0" vertical="center" wrapText="0"/>
    </xf>
    <xf borderId="0" fillId="0" fontId="13" numFmtId="0" xfId="0" applyAlignment="1" applyFont="1">
      <alignment horizontal="right" shrinkToFit="0" vertical="center" wrapText="0"/>
    </xf>
    <xf borderId="37" fillId="0" fontId="12" numFmtId="165" xfId="0" applyAlignment="1" applyBorder="1" applyFont="1" applyNumberFormat="1">
      <alignment horizontal="center" shrinkToFit="0" vertical="center" wrapText="0"/>
    </xf>
    <xf borderId="0" fillId="0" fontId="25" numFmtId="49" xfId="0" applyAlignment="1" applyFont="1" applyNumberFormat="1">
      <alignment horizontal="left" shrinkToFit="1" vertical="bottom" wrapText="0"/>
    </xf>
    <xf borderId="38" fillId="0" fontId="25" numFmtId="0" xfId="0" applyAlignment="1" applyBorder="1" applyFont="1">
      <alignment horizontal="left" shrinkToFit="1" vertical="bottom" wrapText="0"/>
    </xf>
    <xf borderId="0" fillId="0" fontId="13" numFmtId="3" xfId="0" applyAlignment="1" applyFont="1" applyNumberFormat="1">
      <alignment horizontal="right" shrinkToFit="1" vertical="center" wrapText="0"/>
    </xf>
    <xf borderId="37" fillId="0" fontId="12" numFmtId="49" xfId="0" applyAlignment="1" applyBorder="1" applyFont="1" applyNumberFormat="1">
      <alignment horizontal="center" shrinkToFit="0" vertical="center" wrapText="0"/>
    </xf>
    <xf borderId="9" fillId="0" fontId="12" numFmtId="49" xfId="0" applyAlignment="1" applyBorder="1" applyFont="1" applyNumberFormat="1">
      <alignment horizontal="center" shrinkToFit="1" vertical="center" wrapText="0"/>
    </xf>
    <xf borderId="37" fillId="0" fontId="12" numFmtId="166" xfId="0" applyAlignment="1" applyBorder="1" applyFont="1" applyNumberFormat="1">
      <alignment horizontal="center" shrinkToFit="1" vertical="center" wrapText="0"/>
    </xf>
    <xf borderId="30" fillId="0" fontId="26" numFmtId="0" xfId="0" applyAlignment="1" applyBorder="1" applyFont="1">
      <alignment horizontal="left" shrinkToFit="1" vertical="bottom" wrapText="0"/>
    </xf>
    <xf borderId="0" fillId="0" fontId="18" numFmtId="0" xfId="0" applyAlignment="1" applyFont="1">
      <alignment horizontal="left" shrinkToFit="1" vertical="bottom" wrapText="0"/>
    </xf>
    <xf borderId="0" fillId="0" fontId="27" numFmtId="0" xfId="0" applyAlignment="1" applyFont="1">
      <alignment shrinkToFit="0" vertical="bottom" wrapText="0"/>
    </xf>
    <xf borderId="31" fillId="0" fontId="13" numFmtId="0" xfId="0" applyAlignment="1" applyBorder="1" applyFont="1">
      <alignment horizontal="right" shrinkToFit="1" vertical="center" wrapText="0"/>
    </xf>
    <xf borderId="37" fillId="0" fontId="12" numFmtId="3" xfId="0" applyAlignment="1" applyBorder="1" applyFont="1" applyNumberFormat="1">
      <alignment horizontal="center" shrinkToFit="0" vertical="center" wrapText="0"/>
    </xf>
    <xf borderId="39" fillId="0" fontId="24" numFmtId="3" xfId="0" applyAlignment="1" applyBorder="1" applyFont="1" applyNumberFormat="1">
      <alignment horizontal="center" shrinkToFit="0" vertical="center" wrapText="0"/>
    </xf>
    <xf borderId="0" fillId="0" fontId="24" numFmtId="3" xfId="0" applyAlignment="1" applyFont="1" applyNumberFormat="1">
      <alignment horizontal="left" shrinkToFit="1" vertical="center" wrapText="0"/>
    </xf>
    <xf borderId="0" fillId="0" fontId="13" numFmtId="0" xfId="0" applyAlignment="1" applyFont="1">
      <alignment horizontal="left" shrinkToFit="1" vertical="center" wrapText="0"/>
    </xf>
    <xf borderId="0" fillId="0" fontId="24" numFmtId="3" xfId="0" applyAlignment="1" applyFont="1" applyNumberFormat="1">
      <alignment shrinkToFit="0" vertical="center" wrapText="0"/>
    </xf>
    <xf borderId="0" fillId="0" fontId="24" numFmtId="0" xfId="0" applyAlignment="1" applyFont="1">
      <alignment shrinkToFit="0" vertical="center" wrapText="0"/>
    </xf>
    <xf borderId="0" fillId="0" fontId="24" numFmtId="0" xfId="0" applyAlignment="1" applyFont="1">
      <alignment horizontal="left" shrinkToFit="0" vertical="center" wrapText="0"/>
    </xf>
    <xf borderId="0" fillId="0" fontId="27" numFmtId="0" xfId="0" applyAlignment="1" applyFont="1">
      <alignment shrinkToFit="0" vertical="center" wrapText="0"/>
    </xf>
    <xf borderId="0" fillId="0" fontId="24" numFmtId="3" xfId="0" applyAlignment="1" applyFont="1" applyNumberFormat="1">
      <alignment horizontal="left" shrinkToFit="0" vertical="center" wrapText="0"/>
    </xf>
    <xf borderId="0" fillId="0" fontId="17" numFmtId="0" xfId="0" applyAlignment="1" applyFont="1">
      <alignment shrinkToFit="0" vertical="bottom" wrapText="0"/>
    </xf>
    <xf borderId="37" fillId="6" fontId="28" numFmtId="0" xfId="0" applyAlignment="1" applyBorder="1" applyFill="1" applyFont="1">
      <alignment horizontal="center" shrinkToFit="0" vertical="center" wrapText="0"/>
    </xf>
    <xf borderId="0" fillId="0" fontId="24" numFmtId="0" xfId="0" applyAlignment="1" applyFont="1">
      <alignment shrinkToFit="0" vertical="bottom" wrapText="0"/>
    </xf>
    <xf borderId="0" fillId="0" fontId="24" numFmtId="3" xfId="0" applyAlignment="1" applyFont="1" applyNumberFormat="1">
      <alignment horizontal="right" shrinkToFit="0" vertical="center" wrapText="0"/>
    </xf>
    <xf borderId="0" fillId="0" fontId="24" numFmtId="0" xfId="0" applyAlignment="1" applyFont="1">
      <alignment horizontal="right" shrinkToFit="0" vertical="center" wrapText="0"/>
    </xf>
    <xf borderId="24" fillId="0" fontId="7" numFmtId="4" xfId="0" applyAlignment="1" applyBorder="1" applyFont="1" applyNumberFormat="1">
      <alignment horizontal="center" shrinkToFit="0" vertical="center" wrapText="0"/>
    </xf>
    <xf borderId="24" fillId="2" fontId="29" numFmtId="0" xfId="0" applyAlignment="1" applyBorder="1" applyFont="1">
      <alignment horizontal="center" shrinkToFit="0" vertical="center" wrapText="1"/>
    </xf>
    <xf borderId="35" fillId="2" fontId="29" numFmtId="0" xfId="0" applyAlignment="1" applyBorder="1" applyFont="1">
      <alignment horizontal="center" shrinkToFit="0" vertical="center" wrapText="1"/>
    </xf>
    <xf borderId="0" fillId="0" fontId="17" numFmtId="0" xfId="0" applyAlignment="1" applyFont="1">
      <alignment horizontal="right" shrinkToFit="0" vertical="center" wrapText="0"/>
    </xf>
    <xf borderId="0" fillId="0" fontId="17" numFmtId="0" xfId="0" applyAlignment="1" applyFont="1">
      <alignment shrinkToFit="0" vertical="center" wrapText="0"/>
    </xf>
    <xf borderId="0" fillId="0" fontId="17" numFmtId="1" xfId="0" applyAlignment="1" applyFont="1" applyNumberFormat="1">
      <alignment horizontal="right" shrinkToFit="0" vertical="center" wrapText="0"/>
    </xf>
    <xf borderId="0" fillId="0" fontId="17" numFmtId="49" xfId="0" applyAlignment="1" applyFont="1" applyNumberFormat="1">
      <alignment shrinkToFit="0" vertical="center" wrapText="0"/>
    </xf>
    <xf borderId="40" fillId="0" fontId="30" numFmtId="49" xfId="0" applyAlignment="1" applyBorder="1" applyFont="1" applyNumberFormat="1">
      <alignment horizontal="left" shrinkToFit="0" vertical="center" wrapText="1"/>
    </xf>
    <xf borderId="41" fillId="0" fontId="5" numFmtId="0" xfId="0" applyBorder="1" applyFont="1"/>
    <xf borderId="42" fillId="0" fontId="5" numFmtId="0" xfId="0" applyBorder="1" applyFont="1"/>
    <xf borderId="43" fillId="0" fontId="30" numFmtId="164" xfId="0" applyAlignment="1" applyBorder="1" applyFont="1" applyNumberFormat="1">
      <alignment horizontal="center" shrinkToFit="0" vertical="center" wrapText="0"/>
    </xf>
    <xf borderId="43" fillId="0" fontId="30" numFmtId="3" xfId="0" applyAlignment="1" applyBorder="1" applyFont="1" applyNumberFormat="1">
      <alignment horizontal="right" shrinkToFit="1" vertical="center" wrapText="0"/>
    </xf>
    <xf borderId="0" fillId="0" fontId="17" numFmtId="1" xfId="0" applyAlignment="1" applyFont="1" applyNumberFormat="1">
      <alignment horizontal="right" shrinkToFit="0" vertical="bottom" wrapText="0"/>
    </xf>
    <xf borderId="44" fillId="0" fontId="30" numFmtId="49" xfId="0" applyAlignment="1" applyBorder="1" applyFont="1" applyNumberFormat="1">
      <alignment horizontal="left" shrinkToFit="0" vertical="center" wrapText="1"/>
    </xf>
    <xf borderId="45" fillId="0" fontId="5" numFmtId="0" xfId="0" applyBorder="1" applyFont="1"/>
    <xf borderId="46" fillId="0" fontId="5" numFmtId="0" xfId="0" applyBorder="1" applyFont="1"/>
    <xf borderId="47" fillId="0" fontId="30" numFmtId="164" xfId="0" applyAlignment="1" applyBorder="1" applyFont="1" applyNumberFormat="1">
      <alignment horizontal="center" shrinkToFit="0" vertical="center" wrapText="0"/>
    </xf>
    <xf borderId="47" fillId="0" fontId="30" numFmtId="3" xfId="0" applyAlignment="1" applyBorder="1" applyFont="1" applyNumberFormat="1">
      <alignment horizontal="right" shrinkToFit="1" vertical="center" wrapText="0"/>
    </xf>
    <xf borderId="40" fillId="0" fontId="30" numFmtId="49" xfId="0" applyAlignment="1" applyBorder="1" applyFont="1" applyNumberFormat="1">
      <alignment horizontal="left" shrinkToFit="1" vertical="center" wrapText="0"/>
    </xf>
    <xf borderId="48" fillId="0" fontId="30" numFmtId="0" xfId="0" applyAlignment="1" applyBorder="1" applyFont="1">
      <alignment horizontal="left" shrinkToFit="1" vertical="center" wrapText="0"/>
    </xf>
    <xf borderId="49" fillId="0" fontId="5" numFmtId="0" xfId="0" applyBorder="1" applyFont="1"/>
    <xf borderId="50" fillId="0" fontId="5" numFmtId="0" xfId="0" applyBorder="1" applyFont="1"/>
    <xf borderId="51" fillId="0" fontId="30" numFmtId="164" xfId="0" applyAlignment="1" applyBorder="1" applyFont="1" applyNumberFormat="1">
      <alignment horizontal="center" shrinkToFit="0" vertical="center" wrapText="0"/>
    </xf>
    <xf borderId="51" fillId="0" fontId="30" numFmtId="3" xfId="0" applyAlignment="1" applyBorder="1" applyFont="1" applyNumberFormat="1">
      <alignment horizontal="right" shrinkToFit="1" vertical="center" wrapText="0"/>
    </xf>
    <xf borderId="48" fillId="0" fontId="30" numFmtId="49" xfId="0" applyAlignment="1" applyBorder="1" applyFont="1" applyNumberFormat="1">
      <alignment horizontal="left" shrinkToFit="0" vertical="center" wrapText="1"/>
    </xf>
    <xf borderId="0" fillId="0" fontId="31" numFmtId="164" xfId="0" applyAlignment="1" applyFont="1" applyNumberFormat="1">
      <alignment horizontal="center" shrinkToFit="0" vertical="center" wrapText="0"/>
    </xf>
    <xf borderId="0" fillId="0" fontId="31" numFmtId="0" xfId="0" applyAlignment="1" applyFont="1">
      <alignment horizontal="left" shrinkToFit="0" vertical="top" wrapText="1"/>
    </xf>
    <xf borderId="0" fillId="0" fontId="31" numFmtId="3" xfId="0" applyAlignment="1" applyFont="1" applyNumberFormat="1">
      <alignment horizontal="right" shrinkToFit="0" vertical="top" wrapText="0"/>
    </xf>
    <xf borderId="0" fillId="0" fontId="24" numFmtId="0" xfId="0" applyAlignment="1" applyFont="1">
      <alignment horizontal="right" shrinkToFit="1" vertical="center" wrapText="0"/>
    </xf>
    <xf borderId="9" fillId="0" fontId="12" numFmtId="49" xfId="0" applyAlignment="1" applyBorder="1" applyFont="1" applyNumberFormat="1">
      <alignment horizontal="left" shrinkToFit="0" vertical="center" wrapText="0"/>
    </xf>
    <xf borderId="0" fillId="0" fontId="32" numFmtId="0" xfId="0" applyAlignment="1" applyFont="1">
      <alignment horizontal="center" shrinkToFit="0" vertical="top" wrapText="1"/>
    </xf>
    <xf borderId="0" fillId="0" fontId="1" numFmtId="49" xfId="0" applyAlignment="1" applyFont="1" applyNumberFormat="1">
      <alignment horizontal="left" shrinkToFit="0" vertical="bottom" wrapText="0"/>
    </xf>
    <xf borderId="9" fillId="0" fontId="12" numFmtId="14" xfId="0" applyAlignment="1" applyBorder="1" applyFont="1" applyNumberFormat="1">
      <alignment horizontal="left" shrinkToFit="0" vertical="center" wrapText="1"/>
    </xf>
    <xf borderId="0" fillId="0" fontId="31" numFmtId="49" xfId="0" applyAlignment="1" applyFont="1" applyNumberFormat="1">
      <alignment horizontal="left" shrinkToFit="0" vertical="top" wrapText="1"/>
    </xf>
    <xf borderId="52" fillId="0" fontId="31" numFmtId="0" xfId="0" applyAlignment="1" applyBorder="1" applyFont="1">
      <alignment horizontal="left" shrinkToFit="0" vertical="top" wrapText="1"/>
    </xf>
    <xf borderId="52" fillId="0" fontId="31" numFmtId="3" xfId="0" applyAlignment="1" applyBorder="1" applyFont="1" applyNumberFormat="1">
      <alignment horizontal="right" shrinkToFit="0" vertical="top" wrapText="0"/>
    </xf>
    <xf borderId="30" fillId="0" fontId="1" numFmtId="49" xfId="0" applyAlignment="1" applyBorder="1" applyFont="1" applyNumberFormat="1">
      <alignment horizontal="left" shrinkToFit="0" vertical="bottom" wrapText="0"/>
    </xf>
    <xf borderId="0" fillId="0" fontId="13" numFmtId="0" xfId="0" applyAlignment="1" applyFont="1">
      <alignment horizontal="right" shrinkToFit="0" vertical="top" wrapText="0"/>
    </xf>
    <xf borderId="0" fillId="0" fontId="15" numFmtId="3" xfId="0" applyAlignment="1" applyFont="1" applyNumberFormat="1">
      <alignment horizontal="right" shrinkToFit="0" vertical="center" wrapText="0"/>
    </xf>
    <xf borderId="0" fillId="0" fontId="13" numFmtId="0" xfId="0" applyAlignment="1" applyFont="1">
      <alignment horizontal="center" shrinkToFit="0" vertical="top" wrapText="0"/>
    </xf>
    <xf borderId="53" fillId="0" fontId="26" numFmtId="0" xfId="0" applyAlignment="1" applyBorder="1" applyFont="1">
      <alignment horizontal="center" shrinkToFit="0" vertical="center" wrapText="0"/>
    </xf>
    <xf borderId="54" fillId="0" fontId="5" numFmtId="0" xfId="0" applyBorder="1" applyFont="1"/>
    <xf borderId="0" fillId="0" fontId="1" numFmtId="1" xfId="0" applyAlignment="1" applyFont="1" applyNumberFormat="1">
      <alignment shrinkToFit="0" vertical="center" wrapText="0"/>
    </xf>
    <xf borderId="0" fillId="0" fontId="33" numFmtId="0" xfId="0" applyAlignment="1" applyFont="1">
      <alignment shrinkToFit="0" vertical="bottom" wrapText="0"/>
    </xf>
    <xf borderId="0" fillId="0" fontId="18" numFmtId="0" xfId="0" applyAlignment="1" applyFont="1">
      <alignment shrinkToFit="0" vertical="center" wrapText="0"/>
    </xf>
    <xf borderId="0" fillId="0" fontId="34" numFmtId="0" xfId="0" applyAlignment="1" applyFont="1">
      <alignment horizontal="right" shrinkToFit="0" vertical="bottom" wrapText="0"/>
    </xf>
    <xf borderId="55" fillId="0" fontId="35" numFmtId="0" xfId="0" applyAlignment="1" applyBorder="1" applyFont="1">
      <alignment horizontal="center" shrinkToFit="0" vertical="center" wrapText="1"/>
    </xf>
    <xf borderId="56" fillId="0" fontId="5" numFmtId="0" xfId="0" applyBorder="1" applyFont="1"/>
    <xf borderId="0" fillId="0" fontId="1" numFmtId="0" xfId="0" applyAlignment="1" applyFont="1">
      <alignment horizontal="center" shrinkToFit="0" vertical="bottom" wrapText="0"/>
    </xf>
    <xf borderId="55" fillId="2" fontId="9" numFmtId="0" xfId="0" applyAlignment="1" applyBorder="1" applyFont="1">
      <alignment horizontal="center" shrinkToFit="0" vertical="center" wrapText="1"/>
    </xf>
    <xf borderId="0" fillId="0" fontId="36" numFmtId="0" xfId="0" applyAlignment="1" applyFont="1">
      <alignment horizontal="center" shrinkToFit="0" vertical="bottom" wrapText="0"/>
    </xf>
    <xf borderId="0" fillId="0" fontId="36" numFmtId="0" xfId="0" applyAlignment="1" applyFont="1">
      <alignment horizontal="center" shrinkToFit="0" vertical="center" wrapText="0"/>
    </xf>
    <xf borderId="0" fillId="0" fontId="37" numFmtId="0" xfId="0" applyAlignment="1" applyFont="1">
      <alignment horizontal="center" shrinkToFit="0" vertical="center" wrapText="0"/>
    </xf>
    <xf borderId="0" fillId="0" fontId="13" numFmtId="0" xfId="0" applyAlignment="1" applyFont="1">
      <alignment horizontal="right" shrinkToFit="0" vertical="bottom" wrapText="0"/>
    </xf>
    <xf borderId="57" fillId="0" fontId="24" numFmtId="1" xfId="0" applyAlignment="1" applyBorder="1" applyFont="1" applyNumberFormat="1">
      <alignment horizontal="left" shrinkToFit="0" vertical="center" wrapText="0"/>
    </xf>
    <xf borderId="57" fillId="0" fontId="5" numFmtId="0" xfId="0" applyBorder="1" applyFont="1"/>
    <xf borderId="57" fillId="0" fontId="24" numFmtId="1" xfId="0" applyAlignment="1" applyBorder="1" applyFont="1" applyNumberFormat="1">
      <alignment horizontal="left" shrinkToFit="0" vertical="bottom" wrapText="0"/>
    </xf>
    <xf borderId="0" fillId="0" fontId="24" numFmtId="3" xfId="0" applyAlignment="1" applyFont="1" applyNumberFormat="1">
      <alignment horizontal="left" shrinkToFit="0" vertical="bottom" wrapText="0"/>
    </xf>
    <xf borderId="57" fillId="0" fontId="24" numFmtId="3" xfId="0" applyAlignment="1" applyBorder="1" applyFont="1" applyNumberFormat="1">
      <alignment horizontal="left" shrinkToFit="0" vertical="bottom" wrapText="0"/>
    </xf>
    <xf borderId="57" fillId="0" fontId="24" numFmtId="49" xfId="0" applyAlignment="1" applyBorder="1" applyFont="1" applyNumberFormat="1">
      <alignment horizontal="left" shrinkToFit="0" vertical="bottom" wrapText="0"/>
    </xf>
    <xf borderId="0" fillId="0" fontId="24" numFmtId="49" xfId="0" applyAlignment="1" applyFont="1" applyNumberFormat="1">
      <alignment horizontal="left" shrinkToFit="0" vertical="bottom" wrapText="0"/>
    </xf>
    <xf borderId="0" fillId="0" fontId="38" numFmtId="0" xfId="0" applyAlignment="1" applyFont="1">
      <alignment shrinkToFit="0" vertical="bottom" wrapText="0"/>
    </xf>
    <xf borderId="57" fillId="0" fontId="24" numFmtId="165" xfId="0" applyAlignment="1" applyBorder="1" applyFont="1" applyNumberFormat="1">
      <alignment horizontal="left" shrinkToFit="0" vertical="bottom" wrapText="0"/>
    </xf>
    <xf borderId="0" fillId="0" fontId="13" numFmtId="3" xfId="0" applyAlignment="1" applyFont="1" applyNumberFormat="1">
      <alignment horizontal="right" shrinkToFit="0" vertical="bottom" wrapText="0"/>
    </xf>
    <xf borderId="0" fillId="0" fontId="39" numFmtId="0" xfId="0" applyAlignment="1" applyFont="1">
      <alignment shrinkToFit="0" vertical="bottom" wrapText="0"/>
    </xf>
    <xf borderId="0" fillId="0" fontId="24" numFmtId="3" xfId="0" applyAlignment="1" applyFont="1" applyNumberFormat="1">
      <alignment horizontal="center" shrinkToFit="0" vertical="bottom" wrapText="0"/>
    </xf>
    <xf borderId="57" fillId="0" fontId="24" numFmtId="167" xfId="0" applyAlignment="1" applyBorder="1" applyFont="1" applyNumberFormat="1">
      <alignment horizontal="left" shrinkToFit="0" vertical="bottom" wrapText="0"/>
    </xf>
    <xf borderId="0" fillId="0" fontId="13" numFmtId="0" xfId="0" applyAlignment="1" applyFont="1">
      <alignment shrinkToFit="0" vertical="bottom" wrapText="0"/>
    </xf>
    <xf borderId="57" fillId="0" fontId="24" numFmtId="166" xfId="0" applyAlignment="1" applyBorder="1" applyFont="1" applyNumberFormat="1">
      <alignment horizontal="left" shrinkToFit="0" vertical="bottom" wrapText="0"/>
    </xf>
    <xf borderId="0" fillId="0" fontId="24" numFmtId="0" xfId="0" applyAlignment="1" applyFont="1">
      <alignment horizontal="left" shrinkToFit="0" vertical="bottom" wrapText="0"/>
    </xf>
    <xf borderId="0" fillId="0" fontId="40" numFmtId="0" xfId="0" applyAlignment="1" applyFont="1">
      <alignment horizontal="center" shrinkToFit="0" vertical="center" wrapText="0"/>
    </xf>
    <xf borderId="0" fillId="0" fontId="16" numFmtId="0" xfId="0" applyAlignment="1" applyFont="1">
      <alignment horizontal="center" shrinkToFit="0" vertical="center" wrapText="0"/>
    </xf>
    <xf borderId="57" fillId="0" fontId="24" numFmtId="49" xfId="0" applyAlignment="1" applyBorder="1" applyFont="1" applyNumberFormat="1">
      <alignment horizontal="center" shrinkToFit="0" vertical="bottom" wrapText="0"/>
    </xf>
    <xf borderId="57" fillId="0" fontId="24" numFmtId="3" xfId="0" applyAlignment="1" applyBorder="1" applyFont="1" applyNumberFormat="1">
      <alignment horizontal="center" shrinkToFit="0" vertical="bottom" wrapText="0"/>
    </xf>
    <xf borderId="0" fillId="0" fontId="13" numFmtId="3" xfId="0" applyAlignment="1" applyFont="1" applyNumberFormat="1">
      <alignment shrinkToFit="0" vertical="bottom" wrapText="0"/>
    </xf>
    <xf borderId="0" fillId="0" fontId="32" numFmtId="0" xfId="0" applyAlignment="1" applyFont="1">
      <alignment horizontal="left" shrinkToFit="0" vertical="center" wrapText="0"/>
    </xf>
    <xf borderId="0" fillId="0" fontId="24" numFmtId="49" xfId="0" applyAlignment="1" applyFont="1" applyNumberFormat="1">
      <alignment horizontal="left" shrinkToFit="0" vertical="center" wrapText="0"/>
    </xf>
    <xf borderId="0" fillId="0" fontId="13" numFmtId="0" xfId="0" applyAlignment="1" applyFont="1">
      <alignment shrinkToFit="0" vertical="center" wrapText="0"/>
    </xf>
    <xf borderId="0" fillId="0" fontId="41" numFmtId="0" xfId="0" applyAlignment="1" applyFont="1">
      <alignment horizontal="right" shrinkToFit="0" vertical="center" wrapText="0"/>
    </xf>
    <xf borderId="1" fillId="3" fontId="3" numFmtId="0" xfId="0" applyAlignment="1" applyBorder="1" applyFont="1">
      <alignment horizontal="center" shrinkToFit="0" vertical="center" wrapText="1"/>
    </xf>
    <xf borderId="58" fillId="3" fontId="3" numFmtId="0" xfId="0" applyAlignment="1" applyBorder="1" applyFont="1">
      <alignment horizontal="center" shrinkToFit="0" vertical="center" wrapText="0"/>
    </xf>
    <xf borderId="59" fillId="0" fontId="5" numFmtId="0" xfId="0" applyBorder="1" applyFont="1"/>
    <xf borderId="2" fillId="3" fontId="3" numFmtId="0" xfId="0" applyAlignment="1" applyBorder="1" applyFont="1">
      <alignment horizontal="center" shrinkToFit="0" vertical="center" wrapText="0"/>
    </xf>
    <xf borderId="60" fillId="3" fontId="3" numFmtId="0" xfId="0" applyAlignment="1" applyBorder="1" applyFont="1">
      <alignment horizontal="center" shrinkToFit="0" vertical="center" wrapText="1"/>
    </xf>
    <xf borderId="24" fillId="2" fontId="29" numFmtId="0" xfId="0" applyAlignment="1" applyBorder="1" applyFont="1">
      <alignment horizontal="center" shrinkToFit="0" vertical="center" wrapText="0"/>
    </xf>
    <xf borderId="61" fillId="0" fontId="5" numFmtId="0" xfId="0" applyBorder="1" applyFont="1"/>
    <xf borderId="35" fillId="2" fontId="29" numFmtId="0" xfId="0" applyAlignment="1" applyBorder="1" applyFont="1">
      <alignment horizontal="center" shrinkToFit="0" vertical="center" wrapText="0"/>
    </xf>
    <xf borderId="24" fillId="7" fontId="11" numFmtId="0" xfId="0" applyAlignment="1" applyBorder="1" applyFill="1" applyFont="1">
      <alignment horizontal="left" shrinkToFit="0" vertical="center" wrapText="1"/>
    </xf>
    <xf borderId="43" fillId="0" fontId="30" numFmtId="0" xfId="0" applyAlignment="1" applyBorder="1" applyFont="1">
      <alignment horizontal="left" shrinkToFit="0" vertical="center" wrapText="0"/>
    </xf>
    <xf borderId="62" fillId="0" fontId="30" numFmtId="49" xfId="0" applyAlignment="1" applyBorder="1" applyFont="1" applyNumberFormat="1">
      <alignment horizontal="left" shrinkToFit="0" vertical="center" wrapText="1"/>
    </xf>
    <xf borderId="62" fillId="0" fontId="5" numFmtId="0" xfId="0" applyBorder="1" applyFont="1"/>
    <xf borderId="63" fillId="0" fontId="5" numFmtId="0" xfId="0" applyBorder="1" applyFont="1"/>
    <xf borderId="43" fillId="0" fontId="30" numFmtId="3" xfId="0" applyAlignment="1" applyBorder="1" applyFont="1" applyNumberFormat="1">
      <alignment shrinkToFit="0" vertical="center" wrapText="0"/>
    </xf>
    <xf borderId="43" fillId="0" fontId="30" numFmtId="168" xfId="0" applyAlignment="1" applyBorder="1" applyFont="1" applyNumberFormat="1">
      <alignment horizontal="right" shrinkToFit="0" vertical="center" wrapText="0"/>
    </xf>
    <xf borderId="51" fillId="0" fontId="30" numFmtId="0" xfId="0" applyAlignment="1" applyBorder="1" applyFont="1">
      <alignment horizontal="left" shrinkToFit="0" vertical="center" wrapText="0"/>
    </xf>
    <xf borderId="48" fillId="0" fontId="30" numFmtId="0" xfId="0" applyAlignment="1" applyBorder="1" applyFont="1">
      <alignment horizontal="left" shrinkToFit="0" vertical="center" wrapText="1"/>
    </xf>
    <xf borderId="51" fillId="0" fontId="30" numFmtId="3" xfId="0" applyAlignment="1" applyBorder="1" applyFont="1" applyNumberFormat="1">
      <alignment shrinkToFit="0" vertical="center" wrapText="0"/>
    </xf>
    <xf borderId="51" fillId="0" fontId="30" numFmtId="168" xfId="0" applyAlignment="1" applyBorder="1" applyFont="1" applyNumberFormat="1">
      <alignment horizontal="right" shrinkToFit="0" vertical="center" wrapText="0"/>
    </xf>
    <xf borderId="64" fillId="0" fontId="30" numFmtId="0" xfId="0" applyAlignment="1" applyBorder="1" applyFont="1">
      <alignment horizontal="left" shrinkToFit="0" vertical="center" wrapText="1"/>
    </xf>
    <xf borderId="64" fillId="0" fontId="5" numFmtId="0" xfId="0" applyBorder="1" applyFont="1"/>
    <xf borderId="65" fillId="0" fontId="5" numFmtId="0" xfId="0" applyBorder="1" applyFont="1"/>
    <xf borderId="48" fillId="0" fontId="30" numFmtId="0" xfId="0" applyAlignment="1" applyBorder="1" applyFont="1">
      <alignment horizontal="left" shrinkToFit="0" vertical="top" wrapText="1"/>
    </xf>
    <xf borderId="66" fillId="0" fontId="30" numFmtId="0" xfId="0" applyAlignment="1" applyBorder="1" applyFont="1">
      <alignment horizontal="left" shrinkToFit="0" vertical="center" wrapText="1"/>
    </xf>
    <xf borderId="66" fillId="0" fontId="5" numFmtId="0" xfId="0" applyBorder="1" applyFont="1"/>
    <xf borderId="67" fillId="0" fontId="5" numFmtId="0" xfId="0" applyBorder="1" applyFont="1"/>
    <xf borderId="47" fillId="0" fontId="30" numFmtId="0" xfId="0" applyAlignment="1" applyBorder="1" applyFont="1">
      <alignment horizontal="left" shrinkToFit="0" vertical="center" wrapText="0"/>
    </xf>
    <xf borderId="47" fillId="0" fontId="30" numFmtId="3" xfId="0" applyAlignment="1" applyBorder="1" applyFont="1" applyNumberFormat="1">
      <alignment shrinkToFit="0" vertical="center" wrapText="0"/>
    </xf>
    <xf borderId="47" fillId="0" fontId="30" numFmtId="168" xfId="0" applyAlignment="1" applyBorder="1" applyFont="1" applyNumberFormat="1">
      <alignment horizontal="right" shrinkToFit="0" vertical="center" wrapText="0"/>
    </xf>
    <xf borderId="68" fillId="0" fontId="30" numFmtId="0" xfId="0" applyAlignment="1" applyBorder="1" applyFont="1">
      <alignment horizontal="left" shrinkToFit="0" vertical="center" wrapText="0"/>
    </xf>
    <xf borderId="69" fillId="0" fontId="30" numFmtId="0" xfId="0" applyAlignment="1" applyBorder="1" applyFont="1">
      <alignment horizontal="left" shrinkToFit="0" vertical="center" wrapText="1"/>
    </xf>
    <xf borderId="70" fillId="0" fontId="5" numFmtId="0" xfId="0" applyBorder="1" applyFont="1"/>
    <xf borderId="71" fillId="0" fontId="5" numFmtId="0" xfId="0" applyBorder="1" applyFont="1"/>
    <xf borderId="72" fillId="0" fontId="30" numFmtId="0" xfId="0" applyAlignment="1" applyBorder="1" applyFont="1">
      <alignment horizontal="left" shrinkToFit="0" vertical="center" wrapText="0"/>
    </xf>
    <xf borderId="73" fillId="0" fontId="30" numFmtId="0" xfId="0" applyAlignment="1" applyBorder="1" applyFont="1">
      <alignment horizontal="left" shrinkToFit="0" vertical="center" wrapText="1"/>
    </xf>
    <xf borderId="74" fillId="0" fontId="30" numFmtId="0" xfId="0" applyAlignment="1" applyBorder="1" applyFont="1">
      <alignment horizontal="left" shrinkToFit="0" vertical="center" wrapText="1"/>
    </xf>
    <xf borderId="75" fillId="0" fontId="5" numFmtId="0" xfId="0" applyBorder="1" applyFont="1"/>
    <xf borderId="74" fillId="0" fontId="30" numFmtId="0" xfId="0" applyAlignment="1" applyBorder="1" applyFont="1">
      <alignment horizontal="left" shrinkToFit="1" vertical="center" wrapText="0"/>
    </xf>
    <xf borderId="76" fillId="0" fontId="30" numFmtId="0" xfId="0" applyAlignment="1" applyBorder="1" applyFont="1">
      <alignment horizontal="left" shrinkToFit="0" vertical="center" wrapText="0"/>
    </xf>
    <xf borderId="77" fillId="0" fontId="30" numFmtId="0" xfId="0" applyAlignment="1" applyBorder="1" applyFont="1">
      <alignment horizontal="left" shrinkToFit="0" vertical="center" wrapText="1"/>
    </xf>
    <xf borderId="78" fillId="0" fontId="5" numFmtId="0" xfId="0" applyBorder="1" applyFont="1"/>
    <xf borderId="72" fillId="0" fontId="42" numFmtId="0" xfId="0" applyAlignment="1" applyBorder="1" applyFont="1">
      <alignment horizontal="left" shrinkToFit="1" vertical="center" wrapText="0"/>
    </xf>
    <xf borderId="79" fillId="0" fontId="30" numFmtId="0" xfId="0" applyAlignment="1" applyBorder="1" applyFont="1">
      <alignment horizontal="left" shrinkToFit="0" vertical="center" wrapText="1"/>
    </xf>
    <xf borderId="80" fillId="0" fontId="5" numFmtId="0" xfId="0" applyBorder="1" applyFont="1"/>
    <xf borderId="27" fillId="3" fontId="11" numFmtId="0" xfId="0" applyAlignment="1" applyBorder="1" applyFont="1">
      <alignment horizontal="center" shrinkToFit="0" vertical="center" wrapText="1"/>
    </xf>
    <xf borderId="81" fillId="0" fontId="5" numFmtId="0" xfId="0" applyBorder="1" applyFont="1"/>
    <xf borderId="82" fillId="3" fontId="3" numFmtId="0" xfId="0" applyAlignment="1" applyBorder="1" applyFont="1">
      <alignment horizontal="center" shrinkToFit="0" vertical="center" wrapText="1"/>
    </xf>
    <xf borderId="83" fillId="3" fontId="3" numFmtId="0" xfId="0" applyAlignment="1" applyBorder="1" applyFont="1">
      <alignment horizontal="center" shrinkToFit="0" vertical="center" wrapText="1"/>
    </xf>
    <xf borderId="84" fillId="0" fontId="5" numFmtId="0" xfId="0" applyBorder="1" applyFont="1"/>
    <xf borderId="85" fillId="3" fontId="3" numFmtId="0" xfId="0" applyAlignment="1" applyBorder="1" applyFont="1">
      <alignment horizontal="center" shrinkToFit="0" vertical="center" wrapText="1"/>
    </xf>
    <xf borderId="86" fillId="0" fontId="5" numFmtId="0" xfId="0" applyBorder="1" applyFont="1"/>
    <xf borderId="52" fillId="0" fontId="5" numFmtId="0" xfId="0" applyBorder="1" applyFont="1"/>
    <xf borderId="87" fillId="0" fontId="5" numFmtId="0" xfId="0" applyBorder="1" applyFont="1"/>
    <xf borderId="88" fillId="0" fontId="5" numFmtId="0" xfId="0" applyBorder="1" applyFont="1"/>
    <xf borderId="89" fillId="3" fontId="3" numFmtId="0" xfId="0" applyAlignment="1" applyBorder="1" applyFont="1">
      <alignment horizontal="center" shrinkToFit="0" vertical="center" wrapText="1"/>
    </xf>
    <xf borderId="90" fillId="0" fontId="5" numFmtId="0" xfId="0" applyBorder="1" applyFont="1"/>
    <xf borderId="24" fillId="3" fontId="11" numFmtId="0" xfId="0" applyAlignment="1" applyBorder="1" applyFont="1">
      <alignment horizontal="center" shrinkToFit="0" vertical="center" wrapText="1"/>
    </xf>
    <xf borderId="0" fillId="0" fontId="12" numFmtId="49" xfId="0" applyAlignment="1" applyFont="1" applyNumberFormat="1">
      <alignment horizontal="left" shrinkToFit="0" vertical="center" wrapText="0"/>
    </xf>
    <xf borderId="0" fillId="0" fontId="24" numFmtId="3" xfId="0" applyAlignment="1" applyFont="1" applyNumberFormat="1">
      <alignment horizontal="center" shrinkToFit="0" vertical="center" wrapText="0"/>
    </xf>
    <xf borderId="0" fillId="0" fontId="1" numFmtId="0" xfId="0" applyAlignment="1" applyFont="1">
      <alignment horizontal="left" shrinkToFit="0" vertical="center" wrapText="0"/>
    </xf>
    <xf borderId="0" fillId="0" fontId="24" numFmtId="0" xfId="0" applyAlignment="1" applyFont="1">
      <alignment horizontal="center" shrinkToFit="0" vertical="center" wrapText="0"/>
    </xf>
    <xf borderId="91" fillId="0" fontId="24" numFmtId="49" xfId="0" applyAlignment="1" applyBorder="1" applyFont="1" applyNumberFormat="1">
      <alignment horizontal="left" shrinkToFit="0" vertical="center" wrapText="0"/>
    </xf>
    <xf borderId="91" fillId="0" fontId="5" numFmtId="0" xfId="0" applyBorder="1" applyFont="1"/>
    <xf borderId="91" fillId="0" fontId="1" numFmtId="0" xfId="0" applyAlignment="1" applyBorder="1" applyFont="1">
      <alignment horizontal="center" shrinkToFit="0" vertical="center" wrapText="0"/>
    </xf>
    <xf borderId="0" fillId="0" fontId="15" numFmtId="0" xfId="0" applyAlignment="1" applyFont="1">
      <alignment horizontal="left" shrinkToFit="0" vertical="center" wrapText="0"/>
    </xf>
    <xf borderId="91" fillId="0" fontId="15" numFmtId="14" xfId="0" applyAlignment="1" applyBorder="1" applyFont="1" applyNumberFormat="1">
      <alignment horizontal="left" shrinkToFit="0" vertical="center" wrapText="0"/>
    </xf>
    <xf borderId="91" fillId="0" fontId="24" numFmtId="0" xfId="0" applyAlignment="1" applyBorder="1" applyFont="1">
      <alignment horizontal="left" shrinkToFit="0" vertical="center" wrapText="0"/>
    </xf>
    <xf borderId="92" fillId="0" fontId="24" numFmtId="49" xfId="0" applyAlignment="1" applyBorder="1" applyFont="1" applyNumberFormat="1">
      <alignment horizontal="left" shrinkToFit="0" vertical="center" wrapText="0"/>
    </xf>
    <xf borderId="92" fillId="0" fontId="5" numFmtId="0" xfId="0" applyBorder="1" applyFont="1"/>
    <xf borderId="92" fillId="0" fontId="15" numFmtId="49" xfId="0" applyAlignment="1" applyBorder="1" applyFont="1" applyNumberFormat="1">
      <alignment horizontal="left" shrinkToFit="0" vertical="center" wrapText="0"/>
    </xf>
    <xf borderId="0" fillId="0" fontId="15" numFmtId="0" xfId="0" applyAlignment="1" applyFont="1">
      <alignment shrinkToFit="0" vertical="center" wrapText="0"/>
    </xf>
    <xf borderId="91" fillId="0" fontId="15" numFmtId="49" xfId="0" applyAlignment="1" applyBorder="1" applyFont="1" applyNumberFormat="1">
      <alignment horizontal="left" shrinkToFit="0" vertical="center" wrapText="0"/>
    </xf>
    <xf borderId="68" fillId="0" fontId="43" numFmtId="49" xfId="0" applyAlignment="1" applyBorder="1" applyFont="1" applyNumberFormat="1">
      <alignment horizontal="left" shrinkToFit="0" vertical="center" wrapText="0"/>
    </xf>
    <xf borderId="77" fillId="0" fontId="43" numFmtId="49" xfId="0" applyAlignment="1" applyBorder="1" applyFont="1" applyNumberFormat="1">
      <alignment horizontal="left" shrinkToFit="0" vertical="center" wrapText="1"/>
    </xf>
    <xf borderId="93" fillId="0" fontId="30" numFmtId="3" xfId="0" applyAlignment="1" applyBorder="1" applyFont="1" applyNumberFormat="1">
      <alignment shrinkToFit="0" vertical="center" wrapText="0"/>
    </xf>
    <xf borderId="72" fillId="0" fontId="43" numFmtId="49" xfId="0" applyAlignment="1" applyBorder="1" applyFont="1" applyNumberFormat="1">
      <alignment horizontal="left" shrinkToFit="0" vertical="center" wrapText="0"/>
    </xf>
    <xf borderId="74" fillId="0" fontId="43" numFmtId="49" xfId="0" applyAlignment="1" applyBorder="1" applyFont="1" applyNumberFormat="1">
      <alignment horizontal="left" shrinkToFit="0" vertical="center" wrapText="1"/>
    </xf>
    <xf borderId="94" fillId="0" fontId="30" numFmtId="3" xfId="0" applyAlignment="1" applyBorder="1" applyFont="1" applyNumberFormat="1">
      <alignment shrinkToFit="0" vertical="center" wrapText="0"/>
    </xf>
    <xf borderId="72" fillId="0" fontId="30" numFmtId="49" xfId="0" applyAlignment="1" applyBorder="1" applyFont="1" applyNumberFormat="1">
      <alignment horizontal="left" shrinkToFit="0" vertical="center" wrapText="0"/>
    </xf>
    <xf borderId="74" fillId="0" fontId="30" numFmtId="49" xfId="0" applyAlignment="1" applyBorder="1" applyFont="1" applyNumberFormat="1">
      <alignment horizontal="left" shrinkToFit="0" vertical="center" wrapText="1"/>
    </xf>
    <xf borderId="50" fillId="0" fontId="30" numFmtId="3" xfId="0" applyAlignment="1" applyBorder="1" applyFont="1" applyNumberFormat="1">
      <alignment shrinkToFit="0" vertical="center" wrapText="0"/>
    </xf>
    <xf borderId="76" fillId="0" fontId="30" numFmtId="49" xfId="0" applyAlignment="1" applyBorder="1" applyFont="1" applyNumberFormat="1">
      <alignment horizontal="left" shrinkToFit="0" vertical="center" wrapText="0"/>
    </xf>
    <xf borderId="79" fillId="0" fontId="30" numFmtId="49" xfId="0" applyAlignment="1" applyBorder="1" applyFont="1" applyNumberFormat="1">
      <alignment horizontal="left" shrinkToFit="0" vertical="center" wrapText="1"/>
    </xf>
    <xf borderId="46" fillId="0" fontId="30" numFmtId="3" xfId="0" applyAlignment="1" applyBorder="1" applyFont="1" applyNumberFormat="1">
      <alignment shrinkToFit="0" vertical="center" wrapText="0"/>
    </xf>
    <xf borderId="9" fillId="7" fontId="11" numFmtId="0" xfId="0" applyAlignment="1" applyBorder="1" applyFont="1">
      <alignment horizontal="left" shrinkToFit="0" vertical="center" wrapText="1"/>
    </xf>
    <xf borderId="42" fillId="0" fontId="30" numFmtId="168" xfId="0" applyAlignment="1" applyBorder="1" applyFont="1" applyNumberFormat="1">
      <alignment horizontal="right" shrinkToFit="0" vertical="center" wrapText="0"/>
    </xf>
    <xf borderId="50" fillId="0" fontId="30" numFmtId="168" xfId="0" applyAlignment="1" applyBorder="1" applyFont="1" applyNumberFormat="1">
      <alignment horizontal="right" shrinkToFit="0" vertical="center" wrapText="0"/>
    </xf>
    <xf borderId="74" fillId="0" fontId="1" numFmtId="49" xfId="0" applyAlignment="1" applyBorder="1" applyFont="1" applyNumberFormat="1">
      <alignment horizontal="left" shrinkToFit="1" vertical="center" wrapText="0"/>
    </xf>
    <xf borderId="46" fillId="0" fontId="30" numFmtId="168" xfId="0" applyAlignment="1" applyBorder="1" applyFont="1" applyNumberFormat="1">
      <alignment horizontal="right" shrinkToFit="0" vertical="center" wrapText="0"/>
    </xf>
    <xf borderId="68" fillId="0" fontId="30" numFmtId="49" xfId="0" applyAlignment="1" applyBorder="1" applyFont="1" applyNumberFormat="1">
      <alignment horizontal="left" shrinkToFit="0" vertical="center" wrapText="0"/>
    </xf>
    <xf borderId="77" fillId="0" fontId="30" numFmtId="49" xfId="0" applyAlignment="1" applyBorder="1" applyFont="1" applyNumberFormat="1">
      <alignment horizontal="left" shrinkToFit="0" vertical="center" wrapText="1"/>
    </xf>
    <xf borderId="42" fillId="0" fontId="30" numFmtId="3" xfId="0" applyAlignment="1" applyBorder="1" applyFont="1" applyNumberFormat="1">
      <alignment shrinkToFit="0" vertical="center" wrapText="0"/>
    </xf>
    <xf borderId="95" fillId="0" fontId="30" numFmtId="3" xfId="0" applyAlignment="1" applyBorder="1" applyFont="1" applyNumberFormat="1">
      <alignment shrinkToFit="0" vertical="center" wrapText="0"/>
    </xf>
    <xf borderId="0" fillId="0" fontId="36" numFmtId="0" xfId="0" applyAlignment="1" applyFont="1">
      <alignment horizontal="center" shrinkToFit="0" vertical="center" wrapText="1"/>
    </xf>
    <xf borderId="57" fillId="0" fontId="24" numFmtId="0" xfId="0" applyAlignment="1" applyBorder="1" applyFont="1">
      <alignment horizontal="left" shrinkToFit="0" vertical="bottom" wrapText="0"/>
    </xf>
    <xf borderId="57" fillId="0" fontId="24" numFmtId="0" xfId="0" applyAlignment="1" applyBorder="1" applyFont="1">
      <alignment horizontal="center" shrinkToFit="0" vertical="bottom" wrapText="0"/>
    </xf>
    <xf borderId="40" fillId="0" fontId="30" numFmtId="49" xfId="0" applyAlignment="1" applyBorder="1" applyFont="1" applyNumberFormat="1">
      <alignment horizontal="left" shrinkToFit="0" vertical="center" wrapText="0"/>
    </xf>
    <xf borderId="41" fillId="0" fontId="30" numFmtId="49" xfId="0" applyAlignment="1" applyBorder="1" applyFont="1" applyNumberFormat="1">
      <alignment horizontal="left" shrinkToFit="0" vertical="center" wrapText="1"/>
    </xf>
    <xf borderId="43" fillId="0" fontId="30" numFmtId="3" xfId="0" applyAlignment="1" applyBorder="1" applyFont="1" applyNumberFormat="1">
      <alignment shrinkToFit="1" vertical="center" wrapText="0"/>
    </xf>
    <xf borderId="96" fillId="0" fontId="30" numFmtId="168" xfId="0" applyAlignment="1" applyBorder="1" applyFont="1" applyNumberFormat="1">
      <alignment horizontal="right" shrinkToFit="0" vertical="center" wrapText="0"/>
    </xf>
    <xf borderId="48" fillId="0" fontId="30" numFmtId="49" xfId="0" applyAlignment="1" applyBorder="1" applyFont="1" applyNumberFormat="1">
      <alignment horizontal="left" shrinkToFit="0" vertical="center" wrapText="0"/>
    </xf>
    <xf borderId="49" fillId="0" fontId="30" numFmtId="49" xfId="0" applyAlignment="1" applyBorder="1" applyFont="1" applyNumberFormat="1">
      <alignment horizontal="left" shrinkToFit="0" vertical="center" wrapText="1"/>
    </xf>
    <xf borderId="51" fillId="0" fontId="30" numFmtId="3" xfId="0" applyAlignment="1" applyBorder="1" applyFont="1" applyNumberFormat="1">
      <alignment shrinkToFit="1" vertical="center" wrapText="0"/>
    </xf>
    <xf borderId="97" fillId="0" fontId="30" numFmtId="168" xfId="0" applyAlignment="1" applyBorder="1" applyFont="1" applyNumberFormat="1">
      <alignment horizontal="right" shrinkToFit="0" vertical="center" wrapText="0"/>
    </xf>
    <xf borderId="44" fillId="0" fontId="30" numFmtId="49" xfId="0" applyAlignment="1" applyBorder="1" applyFont="1" applyNumberFormat="1">
      <alignment horizontal="left" shrinkToFit="0" vertical="center" wrapText="0"/>
    </xf>
    <xf borderId="45" fillId="0" fontId="43" numFmtId="49" xfId="0" applyAlignment="1" applyBorder="1" applyFont="1" applyNumberFormat="1">
      <alignment horizontal="left" shrinkToFit="0" vertical="center" wrapText="1"/>
    </xf>
    <xf borderId="98" fillId="0" fontId="30" numFmtId="168" xfId="0" applyAlignment="1" applyBorder="1" applyFont="1" applyNumberFormat="1">
      <alignment horizontal="right" shrinkToFit="0" vertical="center" wrapText="0"/>
    </xf>
    <xf borderId="99" fillId="0" fontId="30" numFmtId="49" xfId="0" applyAlignment="1" applyBorder="1" applyFont="1" applyNumberFormat="1">
      <alignment horizontal="left" shrinkToFit="0" vertical="center" wrapText="0"/>
    </xf>
    <xf borderId="100" fillId="0" fontId="43" numFmtId="49" xfId="0" applyAlignment="1" applyBorder="1" applyFont="1" applyNumberFormat="1">
      <alignment horizontal="left" shrinkToFit="0" vertical="center" wrapText="1"/>
    </xf>
    <xf borderId="100" fillId="0" fontId="5" numFmtId="0" xfId="0" applyBorder="1" applyFont="1"/>
    <xf borderId="101" fillId="0" fontId="5" numFmtId="0" xfId="0" applyBorder="1" applyFont="1"/>
    <xf borderId="102" fillId="0" fontId="30" numFmtId="164" xfId="0" applyAlignment="1" applyBorder="1" applyFont="1" applyNumberFormat="1">
      <alignment horizontal="center" shrinkToFit="0" vertical="center" wrapText="0"/>
    </xf>
    <xf borderId="103" fillId="0" fontId="30" numFmtId="3" xfId="0" applyAlignment="1" applyBorder="1" applyFont="1" applyNumberFormat="1">
      <alignment shrinkToFit="0" vertical="center" wrapText="0"/>
    </xf>
    <xf borderId="102" fillId="0" fontId="30" numFmtId="168" xfId="0" applyAlignment="1" applyBorder="1" applyFont="1" applyNumberFormat="1">
      <alignment horizontal="right" shrinkToFit="0" vertical="center" wrapText="0"/>
    </xf>
    <xf borderId="24" fillId="0" fontId="43" numFmtId="49" xfId="0" applyAlignment="1" applyBorder="1" applyFont="1" applyNumberFormat="1">
      <alignment horizontal="left" shrinkToFit="0" vertical="center" wrapText="0"/>
    </xf>
    <xf borderId="25" fillId="0" fontId="43" numFmtId="49" xfId="0" applyAlignment="1" applyBorder="1" applyFont="1" applyNumberFormat="1">
      <alignment horizontal="left" shrinkToFit="0" vertical="center" wrapText="1"/>
    </xf>
    <xf borderId="35" fillId="0" fontId="30" numFmtId="164" xfId="0" applyAlignment="1" applyBorder="1" applyFont="1" applyNumberFormat="1">
      <alignment horizontal="center" shrinkToFit="0" vertical="center" wrapText="0"/>
    </xf>
    <xf borderId="35" fillId="0" fontId="30" numFmtId="3" xfId="0" applyAlignment="1" applyBorder="1" applyFont="1" applyNumberFormat="1">
      <alignment shrinkToFit="0" vertical="center" wrapText="0"/>
    </xf>
    <xf borderId="35" fillId="0" fontId="30" numFmtId="168" xfId="0" applyAlignment="1" applyBorder="1" applyFont="1" applyNumberFormat="1">
      <alignment horizontal="right" shrinkToFit="0" vertical="center" wrapText="0"/>
    </xf>
    <xf borderId="86" fillId="0" fontId="43" numFmtId="49" xfId="0" applyAlignment="1" applyBorder="1" applyFont="1" applyNumberFormat="1">
      <alignment horizontal="left" shrinkToFit="0" vertical="center" wrapText="0"/>
    </xf>
    <xf borderId="52" fillId="0" fontId="43" numFmtId="49" xfId="0" applyAlignment="1" applyBorder="1" applyFont="1" applyNumberFormat="1">
      <alignment horizontal="left" shrinkToFit="0" vertical="center" wrapText="1"/>
    </xf>
    <xf borderId="104" fillId="0" fontId="5" numFmtId="0" xfId="0" applyBorder="1" applyFont="1"/>
    <xf borderId="39" fillId="0" fontId="30" numFmtId="164" xfId="0" applyAlignment="1" applyBorder="1" applyFont="1" applyNumberFormat="1">
      <alignment horizontal="center" shrinkToFit="0" vertical="center" wrapText="0"/>
    </xf>
    <xf borderId="39" fillId="0" fontId="30" numFmtId="168" xfId="0" applyAlignment="1" applyBorder="1" applyFont="1" applyNumberFormat="1">
      <alignment horizontal="right" shrinkToFit="0" vertical="center" wrapText="0"/>
    </xf>
    <xf borderId="105" fillId="3" fontId="3" numFmtId="0" xfId="0" applyAlignment="1" applyBorder="1" applyFont="1">
      <alignment horizontal="center" shrinkToFit="0" vertical="center" wrapText="1"/>
    </xf>
    <xf borderId="106" fillId="3" fontId="3" numFmtId="0" xfId="0" applyAlignment="1" applyBorder="1" applyFont="1">
      <alignment horizontal="center" shrinkToFit="0" vertical="center" wrapText="0"/>
    </xf>
    <xf borderId="107" fillId="0" fontId="5" numFmtId="0" xfId="0" applyBorder="1" applyFont="1"/>
    <xf borderId="108" fillId="3" fontId="3" numFmtId="0" xfId="0" applyAlignment="1" applyBorder="1" applyFont="1">
      <alignment horizontal="center" shrinkToFit="0" vertical="center" wrapText="0"/>
    </xf>
    <xf borderId="108" fillId="3" fontId="3" numFmtId="0" xfId="0" applyAlignment="1" applyBorder="1" applyFont="1">
      <alignment horizontal="center" shrinkToFit="0" vertical="center" wrapText="1"/>
    </xf>
    <xf borderId="109" fillId="3" fontId="3" numFmtId="0" xfId="0" applyAlignment="1" applyBorder="1" applyFont="1">
      <alignment horizontal="center" shrinkToFit="0" vertical="center" wrapText="1"/>
    </xf>
    <xf borderId="45" fillId="0" fontId="30" numFmtId="49" xfId="0" applyAlignment="1" applyBorder="1" applyFont="1" applyNumberFormat="1">
      <alignment horizontal="left" shrinkToFit="0" vertical="center" wrapText="1"/>
    </xf>
    <xf borderId="92" fillId="0" fontId="24" numFmtId="0" xfId="0" applyAlignment="1" applyBorder="1" applyFont="1">
      <alignment horizontal="left" shrinkToFit="0" vertical="center" wrapText="0"/>
    </xf>
    <xf borderId="92" fillId="0" fontId="15" numFmtId="0" xfId="0" applyAlignment="1" applyBorder="1" applyFont="1">
      <alignment horizontal="left" shrinkToFit="0" vertical="center" wrapText="0"/>
    </xf>
    <xf borderId="91" fillId="0" fontId="15" numFmtId="0" xfId="0" applyAlignment="1" applyBorder="1" applyFont="1">
      <alignment horizontal="left" shrinkToFit="0" vertical="center" wrapText="0"/>
    </xf>
    <xf borderId="0" fillId="0" fontId="43" numFmtId="0" xfId="0" applyAlignment="1" applyFont="1">
      <alignment shrinkToFit="0" vertical="center" wrapText="1"/>
    </xf>
    <xf borderId="35" fillId="2" fontId="18" numFmtId="0" xfId="0" applyAlignment="1" applyBorder="1" applyFont="1">
      <alignment horizontal="center" shrinkToFit="0" vertical="center" wrapText="0"/>
    </xf>
    <xf borderId="24" fillId="2" fontId="18" numFmtId="0" xfId="0" applyAlignment="1" applyBorder="1" applyFont="1">
      <alignment horizontal="center" shrinkToFit="0" vertical="center" wrapText="1"/>
    </xf>
    <xf borderId="110" fillId="0" fontId="30" numFmtId="0" xfId="0" applyAlignment="1" applyBorder="1" applyFont="1">
      <alignment shrinkToFit="0" vertical="center" wrapText="0"/>
    </xf>
    <xf borderId="111" fillId="0" fontId="43" numFmtId="0" xfId="0" applyAlignment="1" applyBorder="1" applyFont="1">
      <alignment horizontal="right" shrinkToFit="0" vertical="center" wrapText="0"/>
    </xf>
    <xf borderId="0" fillId="0" fontId="30" numFmtId="0" xfId="0" applyAlignment="1" applyFont="1">
      <alignment shrinkToFit="0" vertical="center" wrapText="0"/>
    </xf>
    <xf borderId="110" fillId="0" fontId="30" numFmtId="169" xfId="0" applyAlignment="1" applyBorder="1" applyFont="1" applyNumberFormat="1">
      <alignment horizontal="center" shrinkToFit="0" vertical="center" wrapText="0"/>
    </xf>
    <xf borderId="112" fillId="0" fontId="30" numFmtId="0" xfId="0" applyAlignment="1" applyBorder="1" applyFont="1">
      <alignment shrinkToFit="0" vertical="center" wrapText="1"/>
    </xf>
    <xf borderId="113" fillId="0" fontId="5" numFmtId="0" xfId="0" applyBorder="1" applyFont="1"/>
    <xf borderId="114" fillId="0" fontId="30" numFmtId="0" xfId="0" applyAlignment="1" applyBorder="1" applyFont="1">
      <alignment shrinkToFit="0" vertical="center" wrapText="0"/>
    </xf>
    <xf borderId="115" fillId="0" fontId="43" numFmtId="0" xfId="0" applyAlignment="1" applyBorder="1" applyFont="1">
      <alignment horizontal="right" shrinkToFit="0" vertical="center" wrapText="0"/>
    </xf>
    <xf borderId="114" fillId="0" fontId="30" numFmtId="169" xfId="0" applyAlignment="1" applyBorder="1" applyFont="1" applyNumberFormat="1">
      <alignment horizontal="center" shrinkToFit="0" vertical="center" wrapText="0"/>
    </xf>
    <xf borderId="73" fillId="0" fontId="30" numFmtId="0" xfId="0" applyAlignment="1" applyBorder="1" applyFont="1">
      <alignment shrinkToFit="0" vertical="center" wrapText="1"/>
    </xf>
    <xf borderId="116" fillId="0" fontId="5" numFmtId="0" xfId="0" applyBorder="1" applyFont="1"/>
    <xf borderId="73" fillId="0" fontId="30" numFmtId="0" xfId="0" applyAlignment="1" applyBorder="1" applyFont="1">
      <alignment shrinkToFit="1" vertical="center" wrapText="0"/>
    </xf>
    <xf borderId="73" fillId="0" fontId="30" numFmtId="0" xfId="0" applyAlignment="1" applyBorder="1" applyFont="1">
      <alignment shrinkToFit="0" vertical="top" wrapText="1"/>
    </xf>
    <xf borderId="117" fillId="0" fontId="30" numFmtId="0" xfId="0" applyAlignment="1" applyBorder="1" applyFont="1">
      <alignment shrinkToFit="0" vertical="center" wrapText="0"/>
    </xf>
    <xf borderId="118" fillId="0" fontId="43" numFmtId="0" xfId="0" applyAlignment="1" applyBorder="1" applyFont="1">
      <alignment horizontal="right" shrinkToFit="0" vertical="center" wrapText="0"/>
    </xf>
    <xf borderId="117" fillId="0" fontId="30" numFmtId="169" xfId="0" applyAlignment="1" applyBorder="1" applyFont="1" applyNumberFormat="1">
      <alignment horizontal="center" shrinkToFit="0" vertical="center" wrapText="0"/>
    </xf>
    <xf borderId="119" fillId="0" fontId="30" numFmtId="0" xfId="0" applyAlignment="1" applyBorder="1" applyFont="1">
      <alignment shrinkToFit="0" vertical="center" wrapText="1"/>
    </xf>
    <xf borderId="120" fillId="0" fontId="5" numFmtId="0" xfId="0" applyBorder="1" applyFont="1"/>
    <xf borderId="121" fillId="0" fontId="5" numFmtId="0" xfId="0" applyBorder="1" applyFont="1"/>
    <xf borderId="24" fillId="2" fontId="2" numFmtId="0" xfId="0" applyAlignment="1" applyBorder="1" applyFont="1">
      <alignment horizontal="center" shrinkToFit="0" vertical="center" wrapText="1"/>
    </xf>
    <xf borderId="0" fillId="0" fontId="44" numFmtId="0" xfId="0" applyFont="1"/>
    <xf borderId="35" fillId="8" fontId="45" numFmtId="0" xfId="0" applyAlignment="1" applyBorder="1" applyFill="1" applyFont="1">
      <alignment horizontal="center" shrinkToFit="0" vertical="center" wrapText="1"/>
    </xf>
    <xf borderId="24" fillId="8" fontId="45" numFmtId="0" xfId="0" applyAlignment="1" applyBorder="1" applyFont="1">
      <alignment horizontal="center" shrinkToFit="0" vertical="center" wrapText="1"/>
    </xf>
    <xf borderId="9" fillId="3" fontId="46" numFmtId="0" xfId="0" applyAlignment="1" applyBorder="1" applyFont="1">
      <alignment horizontal="left" shrinkToFit="0" vertical="center" wrapText="1"/>
    </xf>
    <xf borderId="122" fillId="0" fontId="5" numFmtId="0" xfId="0" applyBorder="1" applyFont="1"/>
    <xf borderId="123" fillId="3" fontId="47" numFmtId="0" xfId="0" applyAlignment="1" applyBorder="1" applyFont="1">
      <alignment horizontal="center" shrinkToFit="0" vertical="center" wrapText="0"/>
    </xf>
    <xf borderId="35" fillId="0" fontId="48" numFmtId="0" xfId="0" applyAlignment="1" applyBorder="1" applyFont="1">
      <alignment horizontal="center" shrinkToFit="0" vertical="center" wrapText="1"/>
    </xf>
    <xf borderId="24" fillId="0" fontId="49" numFmtId="0" xfId="0" applyAlignment="1" applyBorder="1" applyFont="1">
      <alignment shrinkToFit="0" vertical="center" wrapText="1"/>
    </xf>
    <xf borderId="124" fillId="3" fontId="47" numFmtId="0" xfId="0" applyAlignment="1" applyBorder="1" applyFont="1">
      <alignment horizontal="center" shrinkToFit="0" vertical="center" wrapText="0"/>
    </xf>
    <xf borderId="24" fillId="0" fontId="32" numFmtId="0" xfId="0" applyAlignment="1" applyBorder="1" applyFont="1">
      <alignment shrinkToFit="0" vertical="center" wrapText="1"/>
    </xf>
    <xf borderId="0" fillId="0" fontId="1" numFmtId="1" xfId="0" applyAlignment="1" applyFont="1" applyNumberFormat="1">
      <alignment shrinkToFit="0" vertical="bottom" wrapText="1"/>
    </xf>
    <xf borderId="24" fillId="3" fontId="50" numFmtId="0" xfId="0" applyAlignment="1" applyBorder="1" applyFont="1">
      <alignment horizontal="left" shrinkToFit="0" vertical="center" wrapText="1"/>
    </xf>
    <xf borderId="0" fillId="0" fontId="18" numFmtId="0" xfId="0" applyAlignment="1" applyFont="1">
      <alignment shrinkToFit="0" vertical="bottom" wrapText="0"/>
    </xf>
    <xf borderId="125" fillId="3" fontId="50" numFmtId="0" xfId="0" applyAlignment="1" applyBorder="1" applyFont="1">
      <alignment horizontal="left" shrinkToFit="0" vertical="center" wrapText="1"/>
    </xf>
    <xf borderId="0" fillId="0" fontId="18" numFmtId="3" xfId="0" applyAlignment="1" applyFont="1" applyNumberFormat="1">
      <alignment shrinkToFit="0" vertical="bottom" wrapText="0"/>
    </xf>
    <xf borderId="36" fillId="3" fontId="1" numFmtId="0" xfId="0" applyAlignment="1" applyBorder="1" applyFont="1">
      <alignment shrinkToFit="0" vertical="bottom" wrapText="0"/>
    </xf>
    <xf borderId="24" fillId="5" fontId="24" numFmtId="0" xfId="0" applyAlignment="1" applyBorder="1" applyFont="1">
      <alignment horizontal="left" shrinkToFit="0" vertical="center" wrapText="1"/>
    </xf>
    <xf borderId="126" fillId="2" fontId="18" numFmtId="0" xfId="0" applyAlignment="1" applyBorder="1" applyFont="1">
      <alignment horizontal="center" shrinkToFit="0" vertical="center" wrapText="0"/>
    </xf>
    <xf borderId="127" fillId="2" fontId="18" numFmtId="0" xfId="0" applyAlignment="1" applyBorder="1" applyFont="1">
      <alignment horizontal="center" shrinkToFit="0" vertical="center" wrapText="0"/>
    </xf>
    <xf borderId="110" fillId="0" fontId="13" numFmtId="14" xfId="0" applyAlignment="1" applyBorder="1" applyFont="1" applyNumberFormat="1">
      <alignment horizontal="center" shrinkToFit="0" vertical="center" wrapText="1"/>
    </xf>
    <xf borderId="112" fillId="0" fontId="13" numFmtId="0" xfId="0" applyAlignment="1" applyBorder="1" applyFont="1">
      <alignment horizontal="left" shrinkToFit="0" vertical="center" wrapText="1"/>
    </xf>
    <xf borderId="126" fillId="0" fontId="13" numFmtId="14" xfId="0" applyAlignment="1" applyBorder="1" applyFont="1" applyNumberFormat="1">
      <alignment horizontal="center" shrinkToFit="0" vertical="center" wrapText="1"/>
    </xf>
    <xf borderId="127" fillId="0" fontId="13" numFmtId="0" xfId="0" applyAlignment="1" applyBorder="1" applyFont="1">
      <alignment horizontal="left" shrinkToFit="0" vertical="center" wrapText="1"/>
    </xf>
    <xf borderId="24" fillId="0" fontId="13" numFmtId="14" xfId="0" applyAlignment="1" applyBorder="1" applyFont="1" applyNumberFormat="1">
      <alignment horizontal="center" shrinkToFit="0" vertical="center" wrapText="1"/>
    </xf>
  </cellXfs>
  <cellStyles count="1">
    <cellStyle xfId="0" name="Normal" builtinId="0"/>
  </cellStyles>
  <dxfs count="9">
    <dxf>
      <font>
        <color rgb="FFFF0000"/>
      </font>
      <fill>
        <patternFill patternType="none"/>
      </fill>
      <border/>
    </dxf>
    <dxf>
      <font>
        <color rgb="FF008000"/>
      </font>
      <fill>
        <patternFill patternType="solid">
          <fgColor rgb="FFFFFFFF"/>
          <bgColor rgb="FFFFFFFF"/>
        </patternFill>
      </fill>
      <border/>
    </dxf>
    <dxf>
      <font/>
      <fill>
        <patternFill patternType="solid">
          <fgColor rgb="FFFF0000"/>
          <bgColor rgb="FFFF0000"/>
        </patternFill>
      </fill>
      <border/>
    </dxf>
    <dxf>
      <font/>
      <fill>
        <patternFill patternType="solid">
          <fgColor rgb="FFFFFF00"/>
          <bgColor rgb="FFFFFF00"/>
        </patternFill>
      </fill>
      <border/>
    </dxf>
    <dxf>
      <font>
        <color rgb="FFC0C0C0"/>
      </font>
      <fill>
        <patternFill patternType="none"/>
      </fill>
      <border/>
    </dxf>
    <dxf>
      <font>
        <color rgb="FFFF0000"/>
      </font>
      <fill>
        <patternFill patternType="solid">
          <fgColor rgb="FFFFFFCC"/>
          <bgColor rgb="FFFFFFCC"/>
        </patternFill>
      </fill>
      <border/>
    </dxf>
    <dxf>
      <font>
        <color rgb="FFFFFF00"/>
      </font>
      <fill>
        <patternFill patternType="solid">
          <fgColor rgb="FFFF0000"/>
          <bgColor rgb="FFFF0000"/>
        </patternFill>
      </fill>
      <border/>
    </dxf>
    <dxf>
      <font>
        <color rgb="FFFFFFFF"/>
      </font>
      <fill>
        <patternFill patternType="solid">
          <fgColor rgb="FFFF0000"/>
          <bgColor rgb="FFFF0000"/>
        </patternFill>
      </fill>
      <border/>
    </dxf>
    <dxf>
      <font>
        <color rgb="FF0000FF"/>
      </font>
      <fill>
        <patternFill patternType="solid">
          <fgColor rgb="FFFFFF00"/>
          <bgColor rgb="FFFFFF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customschemas.google.com/relationships/workbookmetadata" Target="metadata"/><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190500</xdr:colOff>
      <xdr:row>50</xdr:row>
      <xdr:rowOff>190500</xdr:rowOff>
    </xdr:from>
    <xdr:ext cx="2619375" cy="190500"/>
    <xdr:grpSp>
      <xdr:nvGrpSpPr>
        <xdr:cNvPr id="2" name="Shape 2"/>
        <xdr:cNvGrpSpPr/>
      </xdr:nvGrpSpPr>
      <xdr:grpSpPr>
        <a:xfrm>
          <a:off x="4036312" y="3684750"/>
          <a:ext cx="2619375" cy="190500"/>
          <a:chOff x="4036312" y="3684750"/>
          <a:chExt cx="2619375" cy="190500"/>
        </a:xfrm>
      </xdr:grpSpPr>
      <xdr:grpSp>
        <xdr:nvGrpSpPr>
          <xdr:cNvPr id="3" name="Shape 3"/>
          <xdr:cNvGrpSpPr/>
        </xdr:nvGrpSpPr>
        <xdr:grpSpPr>
          <a:xfrm>
            <a:off x="4036312" y="3684750"/>
            <a:ext cx="2619375" cy="190500"/>
            <a:chOff x="541" y="980"/>
            <a:chExt cx="170" cy="24"/>
          </a:xfrm>
        </xdr:grpSpPr>
        <xdr:sp>
          <xdr:nvSpPr>
            <xdr:cNvPr id="4" name="Shape 4"/>
            <xdr:cNvSpPr/>
          </xdr:nvSpPr>
          <xdr:spPr>
            <a:xfrm>
              <a:off x="541" y="980"/>
              <a:ext cx="150"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5" name="Shape 5"/>
            <xdr:cNvGrpSpPr/>
          </xdr:nvGrpSpPr>
          <xdr:grpSpPr>
            <a:xfrm>
              <a:off x="541" y="980"/>
              <a:ext cx="170" cy="24"/>
              <a:chOff x="541" y="980"/>
              <a:chExt cx="170" cy="24"/>
            </a:xfrm>
          </xdr:grpSpPr>
          <xdr:cxnSp>
            <xdr:nvCxnSpPr>
              <xdr:cNvPr id="6" name="Shape 6"/>
              <xdr:cNvCxnSpPr/>
            </xdr:nvCxnSpPr>
            <xdr:spPr>
              <a:xfrm>
                <a:off x="541" y="980"/>
                <a:ext cx="0" cy="24"/>
              </a:xfrm>
              <a:prstGeom prst="straightConnector1">
                <a:avLst/>
              </a:prstGeom>
              <a:noFill/>
              <a:ln cap="flat" cmpd="sng" w="9525">
                <a:solidFill>
                  <a:srgbClr val="000000"/>
                </a:solidFill>
                <a:prstDash val="solid"/>
                <a:miter lim="800000"/>
                <a:headEnd len="med" w="med" type="none"/>
                <a:tailEnd len="med" w="med" type="none"/>
              </a:ln>
            </xdr:spPr>
          </xdr:cxnSp>
          <xdr:cxnSp>
            <xdr:nvCxnSpPr>
              <xdr:cNvPr id="7" name="Shape 7"/>
              <xdr:cNvCxnSpPr/>
            </xdr:nvCxnSpPr>
            <xdr:spPr>
              <a:xfrm>
                <a:off x="558" y="980"/>
                <a:ext cx="0" cy="24"/>
              </a:xfrm>
              <a:prstGeom prst="straightConnector1">
                <a:avLst/>
              </a:prstGeom>
              <a:noFill/>
              <a:ln cap="flat" cmpd="sng" w="9525">
                <a:solidFill>
                  <a:srgbClr val="000000"/>
                </a:solidFill>
                <a:prstDash val="solid"/>
                <a:miter lim="800000"/>
                <a:headEnd len="med" w="med" type="none"/>
                <a:tailEnd len="med" w="med" type="none"/>
              </a:ln>
            </xdr:spPr>
          </xdr:cxnSp>
          <xdr:cxnSp>
            <xdr:nvCxnSpPr>
              <xdr:cNvPr id="8" name="Shape 8"/>
              <xdr:cNvCxnSpPr/>
            </xdr:nvCxnSpPr>
            <xdr:spPr>
              <a:xfrm>
                <a:off x="575" y="980"/>
                <a:ext cx="0" cy="24"/>
              </a:xfrm>
              <a:prstGeom prst="straightConnector1">
                <a:avLst/>
              </a:prstGeom>
              <a:noFill/>
              <a:ln cap="flat" cmpd="sng" w="9525">
                <a:solidFill>
                  <a:srgbClr val="000000"/>
                </a:solidFill>
                <a:prstDash val="solid"/>
                <a:miter lim="800000"/>
                <a:headEnd len="med" w="med" type="none"/>
                <a:tailEnd len="med" w="med" type="none"/>
              </a:ln>
            </xdr:spPr>
          </xdr:cxnSp>
          <xdr:cxnSp>
            <xdr:nvCxnSpPr>
              <xdr:cNvPr id="9" name="Shape 9"/>
              <xdr:cNvCxnSpPr/>
            </xdr:nvCxnSpPr>
            <xdr:spPr>
              <a:xfrm>
                <a:off x="592" y="980"/>
                <a:ext cx="0" cy="24"/>
              </a:xfrm>
              <a:prstGeom prst="straightConnector1">
                <a:avLst/>
              </a:prstGeom>
              <a:noFill/>
              <a:ln cap="flat" cmpd="sng" w="9525">
                <a:solidFill>
                  <a:srgbClr val="000000"/>
                </a:solidFill>
                <a:prstDash val="solid"/>
                <a:miter lim="800000"/>
                <a:headEnd len="med" w="med" type="none"/>
                <a:tailEnd len="med" w="med" type="none"/>
              </a:ln>
            </xdr:spPr>
          </xdr:cxnSp>
          <xdr:cxnSp>
            <xdr:nvCxnSpPr>
              <xdr:cNvPr id="10" name="Shape 10"/>
              <xdr:cNvCxnSpPr/>
            </xdr:nvCxnSpPr>
            <xdr:spPr>
              <a:xfrm>
                <a:off x="609" y="980"/>
                <a:ext cx="0" cy="24"/>
              </a:xfrm>
              <a:prstGeom prst="straightConnector1">
                <a:avLst/>
              </a:prstGeom>
              <a:noFill/>
              <a:ln cap="flat" cmpd="sng" w="9525">
                <a:solidFill>
                  <a:srgbClr val="000000"/>
                </a:solidFill>
                <a:prstDash val="solid"/>
                <a:miter lim="800000"/>
                <a:headEnd len="med" w="med" type="none"/>
                <a:tailEnd len="med" w="med" type="none"/>
              </a:ln>
            </xdr:spPr>
          </xdr:cxnSp>
          <xdr:cxnSp>
            <xdr:nvCxnSpPr>
              <xdr:cNvPr id="11" name="Shape 11"/>
              <xdr:cNvCxnSpPr/>
            </xdr:nvCxnSpPr>
            <xdr:spPr>
              <a:xfrm>
                <a:off x="626" y="980"/>
                <a:ext cx="0" cy="24"/>
              </a:xfrm>
              <a:prstGeom prst="straightConnector1">
                <a:avLst/>
              </a:prstGeom>
              <a:noFill/>
              <a:ln cap="flat" cmpd="sng" w="9525">
                <a:solidFill>
                  <a:srgbClr val="000000"/>
                </a:solidFill>
                <a:prstDash val="solid"/>
                <a:miter lim="800000"/>
                <a:headEnd len="med" w="med" type="none"/>
                <a:tailEnd len="med" w="med" type="none"/>
              </a:ln>
            </xdr:spPr>
          </xdr:cxnSp>
          <xdr:cxnSp>
            <xdr:nvCxnSpPr>
              <xdr:cNvPr id="12" name="Shape 12"/>
              <xdr:cNvCxnSpPr/>
            </xdr:nvCxnSpPr>
            <xdr:spPr>
              <a:xfrm>
                <a:off x="643" y="980"/>
                <a:ext cx="0" cy="24"/>
              </a:xfrm>
              <a:prstGeom prst="straightConnector1">
                <a:avLst/>
              </a:prstGeom>
              <a:noFill/>
              <a:ln cap="flat" cmpd="sng" w="9525">
                <a:solidFill>
                  <a:srgbClr val="000000"/>
                </a:solidFill>
                <a:prstDash val="solid"/>
                <a:miter lim="800000"/>
                <a:headEnd len="med" w="med" type="none"/>
                <a:tailEnd len="med" w="med" type="none"/>
              </a:ln>
            </xdr:spPr>
          </xdr:cxnSp>
          <xdr:cxnSp>
            <xdr:nvCxnSpPr>
              <xdr:cNvPr id="13" name="Shape 13"/>
              <xdr:cNvCxnSpPr/>
            </xdr:nvCxnSpPr>
            <xdr:spPr>
              <a:xfrm>
                <a:off x="660" y="980"/>
                <a:ext cx="0" cy="24"/>
              </a:xfrm>
              <a:prstGeom prst="straightConnector1">
                <a:avLst/>
              </a:prstGeom>
              <a:noFill/>
              <a:ln cap="flat" cmpd="sng" w="9525">
                <a:solidFill>
                  <a:srgbClr val="000000"/>
                </a:solidFill>
                <a:prstDash val="solid"/>
                <a:miter lim="800000"/>
                <a:headEnd len="med" w="med" type="none"/>
                <a:tailEnd len="med" w="med" type="none"/>
              </a:ln>
            </xdr:spPr>
          </xdr:cxnSp>
          <xdr:cxnSp>
            <xdr:nvCxnSpPr>
              <xdr:cNvPr id="14" name="Shape 14"/>
              <xdr:cNvCxnSpPr/>
            </xdr:nvCxnSpPr>
            <xdr:spPr>
              <a:xfrm>
                <a:off x="677" y="980"/>
                <a:ext cx="0" cy="24"/>
              </a:xfrm>
              <a:prstGeom prst="straightConnector1">
                <a:avLst/>
              </a:prstGeom>
              <a:noFill/>
              <a:ln cap="flat" cmpd="sng" w="9525">
                <a:solidFill>
                  <a:srgbClr val="000000"/>
                </a:solidFill>
                <a:prstDash val="solid"/>
                <a:miter lim="800000"/>
                <a:headEnd len="med" w="med" type="none"/>
                <a:tailEnd len="med" w="med" type="none"/>
              </a:ln>
            </xdr:spPr>
          </xdr:cxnSp>
          <xdr:cxnSp>
            <xdr:nvCxnSpPr>
              <xdr:cNvPr id="15" name="Shape 15"/>
              <xdr:cNvCxnSpPr/>
            </xdr:nvCxnSpPr>
            <xdr:spPr>
              <a:xfrm>
                <a:off x="694" y="980"/>
                <a:ext cx="0" cy="24"/>
              </a:xfrm>
              <a:prstGeom prst="straightConnector1">
                <a:avLst/>
              </a:prstGeom>
              <a:noFill/>
              <a:ln cap="flat" cmpd="sng" w="9525">
                <a:solidFill>
                  <a:srgbClr val="000000"/>
                </a:solidFill>
                <a:prstDash val="solid"/>
                <a:miter lim="800000"/>
                <a:headEnd len="med" w="med" type="none"/>
                <a:tailEnd len="med" w="med" type="none"/>
              </a:ln>
            </xdr:spPr>
          </xdr:cxnSp>
          <xdr:cxnSp>
            <xdr:nvCxnSpPr>
              <xdr:cNvPr id="16" name="Shape 16"/>
              <xdr:cNvCxnSpPr/>
            </xdr:nvCxnSpPr>
            <xdr:spPr>
              <a:xfrm>
                <a:off x="711" y="980"/>
                <a:ext cx="0" cy="24"/>
              </a:xfrm>
              <a:prstGeom prst="straightConnector1">
                <a:avLst/>
              </a:prstGeom>
              <a:noFill/>
              <a:ln cap="flat" cmpd="sng" w="9525">
                <a:solidFill>
                  <a:srgbClr val="000000"/>
                </a:solidFill>
                <a:prstDash val="solid"/>
                <a:miter lim="800000"/>
                <a:headEnd len="med" w="med" type="none"/>
                <a:tailEnd len="med" w="med" type="none"/>
              </a:ln>
            </xdr:spPr>
          </xdr:cxnSp>
        </xdr:grpSp>
        <xdr:cxnSp>
          <xdr:nvCxnSpPr>
            <xdr:cNvPr id="17" name="Shape 17"/>
            <xdr:cNvCxnSpPr/>
          </xdr:nvCxnSpPr>
          <xdr:spPr>
            <a:xfrm>
              <a:off x="541" y="1004"/>
              <a:ext cx="170" cy="0"/>
            </a:xfrm>
            <a:prstGeom prst="straightConnector1">
              <a:avLst/>
            </a:prstGeom>
            <a:noFill/>
            <a:ln cap="flat" cmpd="sng" w="9525">
              <a:solidFill>
                <a:srgbClr val="000000"/>
              </a:solidFill>
              <a:prstDash val="solid"/>
              <a:miter lim="800000"/>
              <a:headEnd len="med" w="med" type="none"/>
              <a:tailEnd len="med" w="med" type="none"/>
            </a:ln>
          </xdr:spPr>
        </xdr:cxnSp>
      </xdr:grpSp>
    </xdr:grpSp>
    <xdr:clientData fLocksWithSheet="0"/>
  </xdr:oneCellAnchor>
  <xdr:oneCellAnchor>
    <xdr:from>
      <xdr:col>1</xdr:col>
      <xdr:colOff>9525</xdr:colOff>
      <xdr:row>2</xdr:row>
      <xdr:rowOff>9525</xdr:rowOff>
    </xdr:from>
    <xdr:ext cx="1485900" cy="2667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7.xml"/><Relationship Id="rId3"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8.xml"/><Relationship Id="rId3"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0.88"/>
    <col customWidth="1" min="2" max="10" width="11.75"/>
    <col customWidth="1" min="11" max="26" width="8.0"/>
  </cols>
  <sheetData>
    <row r="1" ht="24.75" customHeight="1">
      <c r="A1" s="1"/>
      <c r="B1" s="2" t="s">
        <v>0</v>
      </c>
      <c r="C1" s="3" t="s">
        <v>1</v>
      </c>
      <c r="D1" s="3" t="s">
        <v>2</v>
      </c>
      <c r="E1" s="4" t="s">
        <v>3</v>
      </c>
      <c r="F1" s="3" t="s">
        <v>4</v>
      </c>
      <c r="G1" s="3" t="s">
        <v>5</v>
      </c>
      <c r="H1" s="3" t="s">
        <v>6</v>
      </c>
      <c r="I1" s="5" t="s">
        <v>7</v>
      </c>
      <c r="J1" s="6"/>
      <c r="K1" s="1"/>
      <c r="L1" s="1"/>
      <c r="M1" s="1"/>
      <c r="N1" s="1"/>
      <c r="O1" s="1"/>
      <c r="P1" s="1"/>
      <c r="Q1" s="1"/>
      <c r="R1" s="1"/>
      <c r="S1" s="1"/>
      <c r="T1" s="1"/>
      <c r="U1" s="1"/>
      <c r="V1" s="1"/>
      <c r="W1" s="1"/>
      <c r="X1" s="1"/>
      <c r="Y1" s="1"/>
      <c r="Z1" s="1"/>
    </row>
    <row r="2" ht="70.5" customHeight="1">
      <c r="B2" s="7"/>
      <c r="C2" s="8"/>
      <c r="D2" s="8"/>
      <c r="E2" s="8"/>
      <c r="F2" s="8"/>
      <c r="G2" s="8"/>
      <c r="H2" s="8"/>
      <c r="I2" s="8"/>
      <c r="J2" s="9"/>
    </row>
    <row r="3" ht="60.0" customHeight="1">
      <c r="B3" s="10" t="s">
        <v>8</v>
      </c>
      <c r="C3" s="11"/>
      <c r="D3" s="11"/>
      <c r="E3" s="11"/>
      <c r="F3" s="11"/>
      <c r="G3" s="11"/>
      <c r="H3" s="11"/>
      <c r="I3" s="11"/>
      <c r="J3" s="12"/>
    </row>
    <row r="4" ht="33.75" customHeight="1">
      <c r="B4" s="13" t="s">
        <v>9</v>
      </c>
      <c r="C4" s="8"/>
      <c r="D4" s="8"/>
      <c r="E4" s="8"/>
      <c r="F4" s="8"/>
      <c r="G4" s="8"/>
      <c r="H4" s="8"/>
      <c r="I4" s="8"/>
      <c r="J4" s="9"/>
    </row>
    <row r="5" ht="60.0" customHeight="1">
      <c r="B5" s="14" t="s">
        <v>10</v>
      </c>
      <c r="C5" s="15"/>
      <c r="D5" s="15"/>
      <c r="E5" s="15"/>
      <c r="F5" s="15"/>
      <c r="G5" s="15"/>
      <c r="H5" s="15"/>
      <c r="I5" s="15"/>
      <c r="J5" s="16"/>
    </row>
    <row r="6" ht="30.0" customHeight="1">
      <c r="B6" s="17" t="s">
        <v>11</v>
      </c>
      <c r="C6" s="18"/>
      <c r="D6" s="18"/>
      <c r="E6" s="18"/>
      <c r="F6" s="18"/>
      <c r="G6" s="18"/>
      <c r="H6" s="18"/>
      <c r="I6" s="18"/>
      <c r="J6" s="19"/>
    </row>
    <row r="7" ht="51.0" customHeight="1">
      <c r="B7" s="20"/>
      <c r="C7" s="21"/>
      <c r="D7" s="21"/>
      <c r="E7" s="21"/>
      <c r="F7" s="21"/>
      <c r="G7" s="21"/>
      <c r="H7" s="21"/>
      <c r="I7" s="21"/>
      <c r="J7" s="22"/>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
    <mergeCell ref="B2:J2"/>
    <mergeCell ref="B3:J3"/>
    <mergeCell ref="B4:J4"/>
    <mergeCell ref="B5:J5"/>
    <mergeCell ref="B6:J6"/>
    <mergeCell ref="B7:J7"/>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0.88"/>
    <col customWidth="1" min="2" max="2" width="5.75"/>
    <col customWidth="1" min="3" max="8" width="12.75"/>
    <col customWidth="1" min="9" max="9" width="4.25"/>
    <col customWidth="1" min="10" max="11" width="15.75"/>
    <col customWidth="1" min="12" max="12" width="6.75"/>
    <col customWidth="1" min="13" max="13" width="0.88"/>
    <col customWidth="1" hidden="1" min="14" max="17" width="9.13"/>
    <col customWidth="1" min="18" max="26" width="8.0"/>
  </cols>
  <sheetData>
    <row r="1" ht="24.75" customHeight="1">
      <c r="A1" s="1"/>
      <c r="B1" s="2" t="s">
        <v>0</v>
      </c>
      <c r="C1" s="3" t="s">
        <v>12</v>
      </c>
      <c r="D1" s="3" t="s">
        <v>1</v>
      </c>
      <c r="E1" s="3" t="s">
        <v>2</v>
      </c>
      <c r="F1" s="4" t="s">
        <v>3</v>
      </c>
      <c r="G1" s="3" t="s">
        <v>4</v>
      </c>
      <c r="H1" s="3" t="s">
        <v>5</v>
      </c>
      <c r="I1" s="3"/>
      <c r="J1" s="3" t="s">
        <v>6</v>
      </c>
      <c r="K1" s="6" t="s">
        <v>7</v>
      </c>
      <c r="L1" s="48"/>
      <c r="M1" s="1"/>
      <c r="N1" s="1"/>
      <c r="O1" s="1"/>
      <c r="P1" s="1"/>
      <c r="Q1" s="1"/>
      <c r="R1" s="1"/>
      <c r="S1" s="1"/>
      <c r="T1" s="1"/>
      <c r="U1" s="1"/>
      <c r="V1" s="1"/>
      <c r="W1" s="1"/>
      <c r="X1" s="1"/>
      <c r="Y1" s="1"/>
      <c r="Z1" s="1"/>
    </row>
    <row r="2" ht="4.5" customHeight="1">
      <c r="A2" s="143"/>
      <c r="B2" s="144"/>
      <c r="C2" s="143"/>
      <c r="D2" s="143"/>
      <c r="E2" s="143"/>
      <c r="F2" s="143"/>
      <c r="G2" s="143"/>
      <c r="H2" s="143"/>
      <c r="I2" s="143"/>
      <c r="J2" s="143"/>
      <c r="K2" s="145"/>
      <c r="M2" s="143"/>
      <c r="N2" s="143"/>
      <c r="O2" s="143"/>
      <c r="P2" s="143"/>
      <c r="Q2" s="143"/>
      <c r="R2" s="143"/>
      <c r="S2" s="143"/>
      <c r="T2" s="143"/>
      <c r="U2" s="143"/>
      <c r="V2" s="143"/>
      <c r="W2" s="143"/>
      <c r="X2" s="143"/>
      <c r="Y2" s="143"/>
      <c r="Z2" s="143"/>
    </row>
    <row r="3" ht="30.0" customHeight="1">
      <c r="A3" s="60"/>
      <c r="B3" s="146" t="s">
        <v>2396</v>
      </c>
      <c r="C3" s="147"/>
      <c r="D3" s="60"/>
      <c r="E3" s="60"/>
      <c r="F3" s="148"/>
      <c r="G3" s="148"/>
      <c r="H3" s="148"/>
      <c r="I3" s="148"/>
      <c r="J3" s="148"/>
      <c r="K3" s="149" t="s">
        <v>2397</v>
      </c>
      <c r="L3" s="147"/>
      <c r="M3" s="60"/>
      <c r="N3" s="60"/>
      <c r="O3" s="60"/>
      <c r="P3" s="60"/>
      <c r="Q3" s="60"/>
      <c r="R3" s="60"/>
      <c r="S3" s="60"/>
      <c r="T3" s="60"/>
      <c r="U3" s="60"/>
      <c r="V3" s="60"/>
      <c r="W3" s="60"/>
      <c r="X3" s="60"/>
      <c r="Y3" s="60"/>
      <c r="Z3" s="60"/>
    </row>
    <row r="4" ht="30.0" customHeight="1">
      <c r="A4" s="60"/>
      <c r="B4" s="150" t="s">
        <v>2398</v>
      </c>
      <c r="M4" s="60"/>
      <c r="N4" s="60"/>
      <c r="O4" s="60"/>
      <c r="P4" s="60"/>
      <c r="Q4" s="60"/>
      <c r="R4" s="60"/>
      <c r="S4" s="60"/>
      <c r="T4" s="60"/>
      <c r="U4" s="60"/>
      <c r="V4" s="60"/>
      <c r="W4" s="60"/>
      <c r="X4" s="60"/>
      <c r="Y4" s="60"/>
      <c r="Z4" s="60"/>
    </row>
    <row r="5" ht="30.0" customHeight="1">
      <c r="A5" s="60"/>
      <c r="B5" s="272" t="s">
        <v>2399</v>
      </c>
      <c r="M5" s="60"/>
      <c r="N5" s="60"/>
      <c r="O5" s="60"/>
      <c r="P5" s="60"/>
      <c r="Q5" s="60"/>
      <c r="R5" s="60"/>
      <c r="S5" s="60"/>
      <c r="T5" s="60"/>
      <c r="U5" s="60"/>
      <c r="V5" s="60"/>
      <c r="W5" s="60"/>
      <c r="X5" s="60"/>
      <c r="Y5" s="60"/>
      <c r="Z5" s="60"/>
    </row>
    <row r="6" ht="19.5" customHeight="1">
      <c r="A6" s="144"/>
      <c r="B6" s="152" t="str">
        <f>IF(OR(RefStr!J15="",RefStr!J19=""),P7,IF(RefStr!P4=1,"za razdoblje "&amp;TEXT(RefStr!E5,"dd.MM.YYYY.")&amp;" do "&amp;TEXT(RefStr!G5,"dd.MM.YYYY."),P6))</f>
        <v>- ne popunjava se za odabrano razdoblje -</v>
      </c>
      <c r="M6" s="144"/>
      <c r="N6" s="144"/>
      <c r="O6" s="144"/>
      <c r="P6" s="60" t="s">
        <v>1950</v>
      </c>
      <c r="Q6" s="144"/>
      <c r="R6" s="144"/>
      <c r="S6" s="144"/>
      <c r="T6" s="144"/>
      <c r="U6" s="144"/>
      <c r="V6" s="144"/>
      <c r="W6" s="144"/>
      <c r="X6" s="144"/>
      <c r="Y6" s="144"/>
      <c r="Z6" s="144"/>
    </row>
    <row r="7" ht="18.0" customHeight="1">
      <c r="A7" s="143"/>
      <c r="B7" s="153" t="s">
        <v>89</v>
      </c>
      <c r="D7" s="154" t="str">
        <f>IF(RefStr!P4=1,IF(RefStr!C7&lt;&gt;"",RefStr!C7,""),"")</f>
        <v/>
      </c>
      <c r="E7" s="155"/>
      <c r="F7" s="155"/>
      <c r="G7" s="155"/>
      <c r="H7" s="155"/>
      <c r="I7" s="155"/>
      <c r="J7" s="155"/>
      <c r="K7" s="155"/>
      <c r="L7" s="155"/>
      <c r="M7" s="143"/>
      <c r="N7" s="143"/>
      <c r="O7" s="143"/>
      <c r="P7" s="60" t="s">
        <v>1951</v>
      </c>
      <c r="Q7" s="143"/>
      <c r="R7" s="143"/>
      <c r="S7" s="143"/>
      <c r="T7" s="143"/>
      <c r="U7" s="143"/>
      <c r="V7" s="143"/>
      <c r="W7" s="143"/>
      <c r="X7" s="143"/>
      <c r="Y7" s="143"/>
      <c r="Z7" s="143"/>
    </row>
    <row r="8" ht="18.0" customHeight="1">
      <c r="A8" s="143"/>
      <c r="B8" s="153" t="s">
        <v>91</v>
      </c>
      <c r="D8" s="156" t="str">
        <f>IF(RefStr!P4=1,IF(RefStr!C9&lt;&gt;"",RefStr!C9,""),"")</f>
        <v/>
      </c>
      <c r="E8" s="157"/>
      <c r="F8" s="153" t="s">
        <v>93</v>
      </c>
      <c r="G8" s="158" t="str">
        <f>IF(RefStr!P4=1,IF(RefStr!E9&lt;&gt;"",RefStr!E9,""),"")</f>
        <v/>
      </c>
      <c r="H8" s="155"/>
      <c r="I8" s="155"/>
      <c r="J8" s="155"/>
      <c r="K8" s="155"/>
      <c r="L8" s="155"/>
      <c r="M8" s="143"/>
      <c r="N8" s="143"/>
      <c r="O8" s="143"/>
      <c r="P8" s="143"/>
      <c r="Q8" s="143"/>
      <c r="R8" s="143"/>
      <c r="S8" s="143"/>
      <c r="T8" s="143"/>
      <c r="U8" s="143"/>
      <c r="V8" s="143"/>
      <c r="W8" s="143"/>
      <c r="X8" s="143"/>
      <c r="Y8" s="143"/>
      <c r="Z8" s="143"/>
    </row>
    <row r="9" ht="18.0" customHeight="1">
      <c r="A9" s="143"/>
      <c r="B9" s="153" t="s">
        <v>96</v>
      </c>
      <c r="D9" s="158" t="str">
        <f>IF(RefStr!P4=1,IF(RefStr!C11&lt;&gt;"",RefStr!C11,""),"")</f>
        <v/>
      </c>
      <c r="E9" s="155"/>
      <c r="F9" s="155"/>
      <c r="G9" s="155"/>
      <c r="H9" s="155"/>
      <c r="I9" s="155"/>
      <c r="J9" s="155"/>
      <c r="K9" s="155"/>
      <c r="L9" s="155"/>
      <c r="M9" s="143"/>
      <c r="N9" s="143"/>
      <c r="O9" s="143"/>
      <c r="P9" s="143"/>
      <c r="Q9" s="143"/>
      <c r="R9" s="143"/>
      <c r="S9" s="143"/>
      <c r="T9" s="143"/>
      <c r="U9" s="143"/>
      <c r="V9" s="143"/>
      <c r="W9" s="143"/>
      <c r="X9" s="143"/>
      <c r="Y9" s="143"/>
      <c r="Z9" s="143"/>
    </row>
    <row r="10" ht="18.0" customHeight="1">
      <c r="A10" s="143"/>
      <c r="B10" s="153" t="s">
        <v>100</v>
      </c>
      <c r="D10" s="273" t="str">
        <f>IF(RefStr!P4=1,IF(RefStr!C13&lt;&gt;"",RefStr!C13,""),"")</f>
        <v/>
      </c>
      <c r="E10" s="155"/>
      <c r="F10" s="155"/>
      <c r="G10" s="160"/>
      <c r="H10" s="160"/>
      <c r="I10" s="161"/>
      <c r="J10" s="153" t="s">
        <v>95</v>
      </c>
      <c r="K10" s="162" t="str">
        <f>IF(RefStr!P4=1,IF(RefStr!J9&lt;&gt;"",RefStr!J9,""),"")</f>
        <v/>
      </c>
      <c r="L10" s="161"/>
      <c r="M10" s="143"/>
      <c r="N10" s="143"/>
      <c r="O10" s="143"/>
      <c r="P10" s="143"/>
      <c r="Q10" s="143"/>
      <c r="R10" s="143"/>
      <c r="S10" s="143"/>
      <c r="T10" s="143"/>
      <c r="U10" s="143"/>
      <c r="V10" s="143"/>
      <c r="W10" s="143"/>
      <c r="X10" s="143"/>
      <c r="Y10" s="143"/>
      <c r="Z10" s="143"/>
    </row>
    <row r="11" ht="18.0" customHeight="1">
      <c r="A11" s="143"/>
      <c r="B11" s="163" t="s">
        <v>104</v>
      </c>
      <c r="D11" s="158" t="str">
        <f>IF(RefStr!P4=1,IF(RefStr!C15&lt;&gt;"",RefStr!C15,""),"")</f>
        <v/>
      </c>
      <c r="E11" s="164" t="str">
        <f>IF(RefStr!D15&lt;&gt;"",RefStr!D15,"")</f>
        <v>Djelatnosti ostalih članskih organizacija, d. n.</v>
      </c>
      <c r="F11" s="165"/>
      <c r="G11" s="161"/>
      <c r="H11" s="161"/>
      <c r="I11" s="161"/>
      <c r="J11" s="163" t="s">
        <v>98</v>
      </c>
      <c r="K11" s="166" t="str">
        <f>IF(RefStr!P4=1,IF(RefStr!J11&lt;&gt;"",RefStr!J11,""),"")</f>
        <v/>
      </c>
      <c r="L11" s="161"/>
      <c r="M11" s="143"/>
      <c r="N11" s="143"/>
      <c r="O11" s="143"/>
      <c r="P11" s="143"/>
      <c r="Q11" s="143"/>
      <c r="R11" s="143"/>
      <c r="S11" s="143"/>
      <c r="T11" s="143"/>
      <c r="U11" s="143"/>
      <c r="V11" s="143"/>
      <c r="W11" s="143"/>
      <c r="X11" s="143"/>
      <c r="Y11" s="143"/>
      <c r="Z11" s="143"/>
    </row>
    <row r="12" ht="18.0" customHeight="1">
      <c r="A12" s="143"/>
      <c r="B12" s="153" t="s">
        <v>108</v>
      </c>
      <c r="D12" s="158" t="str">
        <f>IF(RefStr!P4=1,IF(RefStr!C17&lt;&gt;"",RefStr!C17,""),"")</f>
        <v/>
      </c>
      <c r="E12" s="164" t="str">
        <f>IF(RefStr!D17&lt;&gt;"",RefStr!D17,"")</f>
        <v>Grad/općina: OSIJEK</v>
      </c>
      <c r="F12" s="160"/>
      <c r="G12" s="160"/>
      <c r="H12" s="160"/>
      <c r="I12" s="167"/>
      <c r="J12" s="163" t="s">
        <v>102</v>
      </c>
      <c r="K12" s="168" t="str">
        <f>IF(RefStr!P4=1,IF(RefStr!J13&lt;&gt;"",RefStr!J13,""),"")</f>
        <v/>
      </c>
      <c r="L12" s="155"/>
      <c r="M12" s="143"/>
      <c r="N12" s="143"/>
      <c r="O12" s="143"/>
      <c r="P12" s="143"/>
      <c r="Q12" s="143"/>
      <c r="R12" s="143"/>
      <c r="S12" s="143"/>
      <c r="T12" s="143"/>
      <c r="U12" s="143"/>
      <c r="V12" s="143"/>
      <c r="W12" s="143"/>
      <c r="X12" s="143"/>
      <c r="Y12" s="143"/>
      <c r="Z12" s="143"/>
    </row>
    <row r="13" ht="18.0" customHeight="1">
      <c r="A13" s="143"/>
      <c r="B13" s="161"/>
      <c r="C13" s="169"/>
      <c r="D13" s="170"/>
      <c r="E13" s="171"/>
      <c r="F13" s="171"/>
      <c r="G13" s="171"/>
      <c r="H13" s="171"/>
      <c r="I13" s="163" t="s">
        <v>106</v>
      </c>
      <c r="K13" s="274" t="str">
        <f>IF(RefStr!P4=1,IF(RefStr!J15&lt;&gt;"",RefStr!J15,""),"")</f>
        <v/>
      </c>
      <c r="L13" s="161"/>
      <c r="M13" s="143"/>
      <c r="N13" s="143"/>
      <c r="O13" s="143"/>
      <c r="P13" s="143"/>
      <c r="Q13" s="143"/>
      <c r="R13" s="143"/>
      <c r="S13" s="143"/>
      <c r="T13" s="143"/>
      <c r="U13" s="143"/>
      <c r="V13" s="143"/>
      <c r="W13" s="143"/>
      <c r="X13" s="143"/>
      <c r="Y13" s="143"/>
      <c r="Z13" s="143"/>
    </row>
    <row r="14" ht="18.0" customHeight="1">
      <c r="A14" s="143"/>
      <c r="B14" s="153"/>
      <c r="C14" s="153"/>
      <c r="D14" s="171"/>
      <c r="E14" s="171"/>
      <c r="F14" s="171"/>
      <c r="G14" s="171"/>
      <c r="H14" s="171"/>
      <c r="I14" s="161"/>
      <c r="J14" s="163" t="s">
        <v>109</v>
      </c>
      <c r="K14" s="173" t="str">
        <f>IF(RefStr!P4=1,IF(RefStr!J17&lt;&gt;"",RefStr!J17,""),"")</f>
        <v/>
      </c>
      <c r="L14" s="174"/>
      <c r="M14" s="143"/>
      <c r="N14" s="143"/>
      <c r="O14" s="143"/>
      <c r="P14" s="143"/>
      <c r="Q14" s="143"/>
      <c r="R14" s="143"/>
      <c r="S14" s="143"/>
      <c r="T14" s="143"/>
      <c r="U14" s="143"/>
      <c r="V14" s="143"/>
      <c r="W14" s="143"/>
      <c r="X14" s="143"/>
      <c r="Y14" s="143"/>
      <c r="Z14" s="143"/>
    </row>
    <row r="15" ht="15.0" customHeight="1">
      <c r="A15" s="60"/>
      <c r="B15" s="175" t="str">
        <f>"Verzija Excel datoteke: "&amp;MID(PraviPod707!G30,1,1)&amp;"."&amp;MID(PraviPod707!G30,2,1)&amp;"."&amp;MID(PraviPod707!G30,3,1)&amp;"."</f>
        <v>Verzija Excel datoteke: 6.0.3.</v>
      </c>
      <c r="E15" s="60"/>
      <c r="F15" s="176"/>
      <c r="G15" s="176"/>
      <c r="H15" s="176"/>
      <c r="I15" s="90"/>
      <c r="J15" s="90"/>
      <c r="K15" s="177"/>
      <c r="L15" s="178" t="s">
        <v>1952</v>
      </c>
      <c r="M15" s="60"/>
      <c r="N15" s="60"/>
      <c r="O15" s="60"/>
      <c r="P15" s="60"/>
      <c r="Q15" s="60"/>
      <c r="R15" s="60"/>
      <c r="S15" s="60"/>
      <c r="T15" s="60"/>
      <c r="U15" s="60"/>
      <c r="V15" s="60"/>
      <c r="W15" s="60"/>
      <c r="X15" s="60"/>
      <c r="Y15" s="60"/>
      <c r="Z15" s="60"/>
    </row>
    <row r="16" ht="34.5" customHeight="1">
      <c r="A16" s="60"/>
      <c r="B16" s="179" t="s">
        <v>2400</v>
      </c>
      <c r="C16" s="180" t="s">
        <v>1954</v>
      </c>
      <c r="D16" s="28"/>
      <c r="E16" s="28"/>
      <c r="F16" s="28"/>
      <c r="G16" s="28"/>
      <c r="H16" s="181"/>
      <c r="I16" s="182" t="s">
        <v>26</v>
      </c>
      <c r="J16" s="3" t="s">
        <v>160</v>
      </c>
      <c r="K16" s="3" t="s">
        <v>161</v>
      </c>
      <c r="L16" s="183" t="s">
        <v>2144</v>
      </c>
      <c r="M16" s="60"/>
      <c r="N16" s="60"/>
      <c r="O16" s="60"/>
      <c r="P16" s="60"/>
      <c r="Q16" s="60"/>
      <c r="R16" s="60"/>
      <c r="S16" s="60"/>
      <c r="T16" s="60"/>
      <c r="U16" s="60"/>
      <c r="V16" s="60"/>
      <c r="W16" s="60"/>
      <c r="X16" s="60"/>
      <c r="Y16" s="60"/>
      <c r="Z16" s="60"/>
    </row>
    <row r="17" ht="12.0" customHeight="1">
      <c r="A17" s="60"/>
      <c r="B17" s="102">
        <v>1.0</v>
      </c>
      <c r="C17" s="184">
        <v>2.0</v>
      </c>
      <c r="D17" s="28"/>
      <c r="E17" s="28"/>
      <c r="F17" s="28"/>
      <c r="G17" s="28"/>
      <c r="H17" s="185"/>
      <c r="I17" s="186">
        <v>3.0</v>
      </c>
      <c r="J17" s="186">
        <v>4.0</v>
      </c>
      <c r="K17" s="102">
        <v>5.0</v>
      </c>
      <c r="L17" s="102">
        <v>6.0</v>
      </c>
      <c r="M17" s="60"/>
      <c r="N17" s="60"/>
      <c r="O17" s="60"/>
      <c r="P17" s="60"/>
      <c r="Q17" s="60"/>
      <c r="R17" s="60"/>
      <c r="S17" s="60"/>
      <c r="T17" s="60"/>
      <c r="U17" s="60"/>
      <c r="V17" s="60"/>
      <c r="W17" s="60"/>
      <c r="X17" s="60"/>
      <c r="Y17" s="60"/>
      <c r="Z17" s="60"/>
    </row>
    <row r="18" ht="15.0" customHeight="1">
      <c r="A18" s="60"/>
      <c r="B18" s="187" t="s">
        <v>2401</v>
      </c>
      <c r="C18" s="28"/>
      <c r="D18" s="28"/>
      <c r="E18" s="28"/>
      <c r="F18" s="28"/>
      <c r="G18" s="28"/>
      <c r="H18" s="28"/>
      <c r="I18" s="28"/>
      <c r="J18" s="28"/>
      <c r="K18" s="28"/>
      <c r="L18" s="29"/>
      <c r="M18" s="60"/>
      <c r="N18" s="60"/>
      <c r="O18" s="60"/>
      <c r="P18" s="60"/>
      <c r="Q18" s="60"/>
      <c r="R18" s="60"/>
      <c r="S18" s="60"/>
      <c r="T18" s="60"/>
      <c r="U18" s="60"/>
      <c r="V18" s="60"/>
      <c r="W18" s="60"/>
      <c r="X18" s="60"/>
      <c r="Y18" s="60"/>
      <c r="Z18" s="60"/>
    </row>
    <row r="19" ht="12.75" customHeight="1">
      <c r="A19" s="60"/>
      <c r="B19" s="275" t="s">
        <v>2402</v>
      </c>
      <c r="C19" s="276" t="s">
        <v>2403</v>
      </c>
      <c r="D19" s="108"/>
      <c r="E19" s="108"/>
      <c r="F19" s="108"/>
      <c r="G19" s="108"/>
      <c r="H19" s="109"/>
      <c r="I19" s="110">
        <v>1.0</v>
      </c>
      <c r="J19" s="277"/>
      <c r="K19" s="277"/>
      <c r="L19" s="278" t="str">
        <f t="shared" ref="L19:L33" si="1">IF(J19&gt;0,IF(K19/J19&gt;=100,"&gt;&gt;100",K19/J19*100),"-")</f>
        <v>-</v>
      </c>
      <c r="M19" s="95"/>
      <c r="N19" s="112"/>
      <c r="O19" s="60"/>
      <c r="P19" s="60"/>
      <c r="Q19" s="1"/>
      <c r="R19" s="60"/>
      <c r="S19" s="60"/>
      <c r="T19" s="60"/>
      <c r="U19" s="60"/>
      <c r="V19" s="60"/>
      <c r="W19" s="60"/>
      <c r="X19" s="60"/>
      <c r="Y19" s="60"/>
      <c r="Z19" s="60"/>
    </row>
    <row r="20" ht="12.75" customHeight="1">
      <c r="A20" s="60"/>
      <c r="B20" s="279" t="s">
        <v>2404</v>
      </c>
      <c r="C20" s="280" t="s">
        <v>2405</v>
      </c>
      <c r="D20" s="120"/>
      <c r="E20" s="120"/>
      <c r="F20" s="120"/>
      <c r="G20" s="120"/>
      <c r="H20" s="121"/>
      <c r="I20" s="122">
        <v>2.0</v>
      </c>
      <c r="J20" s="281"/>
      <c r="K20" s="281"/>
      <c r="L20" s="282" t="str">
        <f t="shared" si="1"/>
        <v>-</v>
      </c>
      <c r="M20" s="95"/>
      <c r="N20" s="112"/>
      <c r="O20" s="60"/>
      <c r="P20" s="60"/>
      <c r="Q20" s="1"/>
      <c r="R20" s="60"/>
      <c r="S20" s="60"/>
      <c r="T20" s="60"/>
      <c r="U20" s="60"/>
      <c r="V20" s="60"/>
      <c r="W20" s="60"/>
      <c r="X20" s="60"/>
      <c r="Y20" s="60"/>
      <c r="Z20" s="60"/>
    </row>
    <row r="21" ht="12.75" customHeight="1">
      <c r="A21" s="60"/>
      <c r="B21" s="279" t="s">
        <v>2406</v>
      </c>
      <c r="C21" s="280" t="s">
        <v>2407</v>
      </c>
      <c r="D21" s="120"/>
      <c r="E21" s="120"/>
      <c r="F21" s="120"/>
      <c r="G21" s="120"/>
      <c r="H21" s="121"/>
      <c r="I21" s="122">
        <v>3.0</v>
      </c>
      <c r="J21" s="281"/>
      <c r="K21" s="281"/>
      <c r="L21" s="282" t="str">
        <f t="shared" si="1"/>
        <v>-</v>
      </c>
      <c r="M21" s="95"/>
      <c r="N21" s="112"/>
      <c r="O21" s="60"/>
      <c r="P21" s="60"/>
      <c r="Q21" s="1"/>
      <c r="R21" s="60"/>
      <c r="S21" s="60"/>
      <c r="T21" s="60"/>
      <c r="U21" s="60"/>
      <c r="V21" s="60"/>
      <c r="W21" s="60"/>
      <c r="X21" s="60"/>
      <c r="Y21" s="60"/>
      <c r="Z21" s="60"/>
    </row>
    <row r="22" ht="12.75" customHeight="1">
      <c r="A22" s="60"/>
      <c r="B22" s="279" t="s">
        <v>2408</v>
      </c>
      <c r="C22" s="280" t="s">
        <v>2409</v>
      </c>
      <c r="D22" s="120"/>
      <c r="E22" s="120"/>
      <c r="F22" s="120"/>
      <c r="G22" s="120"/>
      <c r="H22" s="121"/>
      <c r="I22" s="122">
        <v>4.0</v>
      </c>
      <c r="J22" s="196">
        <f t="shared" ref="J22:K22" si="2">SUM(J23:J28)</f>
        <v>0</v>
      </c>
      <c r="K22" s="196">
        <f t="shared" si="2"/>
        <v>0</v>
      </c>
      <c r="L22" s="282" t="str">
        <f t="shared" si="1"/>
        <v>-</v>
      </c>
      <c r="M22" s="95"/>
      <c r="N22" s="112"/>
      <c r="O22" s="60"/>
      <c r="P22" s="60"/>
      <c r="Q22" s="1"/>
      <c r="R22" s="60"/>
      <c r="S22" s="60"/>
      <c r="T22" s="60"/>
      <c r="U22" s="60"/>
      <c r="V22" s="60"/>
      <c r="W22" s="60"/>
      <c r="X22" s="60"/>
      <c r="Y22" s="60"/>
      <c r="Z22" s="60"/>
    </row>
    <row r="23" ht="12.75" customHeight="1">
      <c r="A23" s="60"/>
      <c r="B23" s="279" t="s">
        <v>2410</v>
      </c>
      <c r="C23" s="280" t="s">
        <v>2411</v>
      </c>
      <c r="D23" s="120"/>
      <c r="E23" s="120"/>
      <c r="F23" s="120"/>
      <c r="G23" s="120"/>
      <c r="H23" s="121"/>
      <c r="I23" s="122">
        <v>5.0</v>
      </c>
      <c r="J23" s="281"/>
      <c r="K23" s="281"/>
      <c r="L23" s="282" t="str">
        <f t="shared" si="1"/>
        <v>-</v>
      </c>
      <c r="M23" s="95"/>
      <c r="N23" s="112"/>
      <c r="O23" s="60"/>
      <c r="P23" s="60"/>
      <c r="Q23" s="1"/>
      <c r="R23" s="60"/>
      <c r="S23" s="60"/>
      <c r="T23" s="60"/>
      <c r="U23" s="60"/>
      <c r="V23" s="60"/>
      <c r="W23" s="60"/>
      <c r="X23" s="60"/>
      <c r="Y23" s="60"/>
      <c r="Z23" s="60"/>
    </row>
    <row r="24" ht="12.75" customHeight="1">
      <c r="A24" s="60"/>
      <c r="B24" s="279" t="s">
        <v>2412</v>
      </c>
      <c r="C24" s="280" t="s">
        <v>2413</v>
      </c>
      <c r="D24" s="120"/>
      <c r="E24" s="120"/>
      <c r="F24" s="120"/>
      <c r="G24" s="120"/>
      <c r="H24" s="121"/>
      <c r="I24" s="122">
        <v>6.0</v>
      </c>
      <c r="J24" s="281"/>
      <c r="K24" s="281"/>
      <c r="L24" s="282" t="str">
        <f t="shared" si="1"/>
        <v>-</v>
      </c>
      <c r="M24" s="95"/>
      <c r="N24" s="112"/>
      <c r="O24" s="60"/>
      <c r="P24" s="60"/>
      <c r="Q24" s="1"/>
      <c r="R24" s="60"/>
      <c r="S24" s="60"/>
      <c r="T24" s="60"/>
      <c r="U24" s="60"/>
      <c r="V24" s="60"/>
      <c r="W24" s="60"/>
      <c r="X24" s="60"/>
      <c r="Y24" s="60"/>
      <c r="Z24" s="60"/>
    </row>
    <row r="25" ht="12.75" customHeight="1">
      <c r="A25" s="60"/>
      <c r="B25" s="279" t="s">
        <v>2414</v>
      </c>
      <c r="C25" s="280" t="s">
        <v>2415</v>
      </c>
      <c r="D25" s="120"/>
      <c r="E25" s="120"/>
      <c r="F25" s="120"/>
      <c r="G25" s="120"/>
      <c r="H25" s="121"/>
      <c r="I25" s="122">
        <v>7.0</v>
      </c>
      <c r="J25" s="281"/>
      <c r="K25" s="281"/>
      <c r="L25" s="282" t="str">
        <f t="shared" si="1"/>
        <v>-</v>
      </c>
      <c r="M25" s="95"/>
      <c r="N25" s="112"/>
      <c r="O25" s="60"/>
      <c r="P25" s="60"/>
      <c r="Q25" s="1"/>
      <c r="R25" s="60"/>
      <c r="S25" s="60"/>
      <c r="T25" s="60"/>
      <c r="U25" s="60"/>
      <c r="V25" s="60"/>
      <c r="W25" s="60"/>
      <c r="X25" s="60"/>
      <c r="Y25" s="60"/>
      <c r="Z25" s="60"/>
    </row>
    <row r="26" ht="12.75" customHeight="1">
      <c r="A26" s="60"/>
      <c r="B26" s="279" t="s">
        <v>2416</v>
      </c>
      <c r="C26" s="280" t="s">
        <v>2417</v>
      </c>
      <c r="D26" s="120"/>
      <c r="E26" s="120"/>
      <c r="F26" s="120"/>
      <c r="G26" s="120"/>
      <c r="H26" s="121"/>
      <c r="I26" s="122">
        <v>8.0</v>
      </c>
      <c r="J26" s="281"/>
      <c r="K26" s="281"/>
      <c r="L26" s="282" t="str">
        <f t="shared" si="1"/>
        <v>-</v>
      </c>
      <c r="M26" s="95"/>
      <c r="N26" s="112"/>
      <c r="O26" s="60"/>
      <c r="P26" s="60"/>
      <c r="Q26" s="1"/>
      <c r="R26" s="60"/>
      <c r="S26" s="60"/>
      <c r="T26" s="60"/>
      <c r="U26" s="60"/>
      <c r="V26" s="60"/>
      <c r="W26" s="60"/>
      <c r="X26" s="60"/>
      <c r="Y26" s="60"/>
      <c r="Z26" s="60"/>
    </row>
    <row r="27" ht="12.75" customHeight="1">
      <c r="A27" s="60"/>
      <c r="B27" s="279" t="s">
        <v>2418</v>
      </c>
      <c r="C27" s="280" t="s">
        <v>2419</v>
      </c>
      <c r="D27" s="120"/>
      <c r="E27" s="120"/>
      <c r="F27" s="120"/>
      <c r="G27" s="120"/>
      <c r="H27" s="121"/>
      <c r="I27" s="122">
        <v>9.0</v>
      </c>
      <c r="J27" s="281"/>
      <c r="K27" s="281"/>
      <c r="L27" s="282" t="str">
        <f t="shared" si="1"/>
        <v>-</v>
      </c>
      <c r="M27" s="95"/>
      <c r="N27" s="112"/>
      <c r="O27" s="60"/>
      <c r="P27" s="60"/>
      <c r="Q27" s="1"/>
      <c r="R27" s="60"/>
      <c r="S27" s="60"/>
      <c r="T27" s="60"/>
      <c r="U27" s="60"/>
      <c r="V27" s="60"/>
      <c r="W27" s="60"/>
      <c r="X27" s="60"/>
      <c r="Y27" s="60"/>
      <c r="Z27" s="60"/>
    </row>
    <row r="28" ht="12.75" customHeight="1">
      <c r="A28" s="60"/>
      <c r="B28" s="279" t="s">
        <v>2420</v>
      </c>
      <c r="C28" s="280" t="s">
        <v>2421</v>
      </c>
      <c r="D28" s="120"/>
      <c r="E28" s="120"/>
      <c r="F28" s="120"/>
      <c r="G28" s="120"/>
      <c r="H28" s="121"/>
      <c r="I28" s="122">
        <v>10.0</v>
      </c>
      <c r="J28" s="281"/>
      <c r="K28" s="281"/>
      <c r="L28" s="282" t="str">
        <f t="shared" si="1"/>
        <v>-</v>
      </c>
      <c r="M28" s="95"/>
      <c r="N28" s="112"/>
      <c r="O28" s="60"/>
      <c r="P28" s="60"/>
      <c r="Q28" s="1"/>
      <c r="R28" s="60"/>
      <c r="S28" s="60"/>
      <c r="T28" s="60"/>
      <c r="U28" s="60"/>
      <c r="V28" s="60"/>
      <c r="W28" s="60"/>
      <c r="X28" s="60"/>
      <c r="Y28" s="60"/>
      <c r="Z28" s="60"/>
    </row>
    <row r="29" ht="12.75" customHeight="1">
      <c r="A29" s="60"/>
      <c r="B29" s="279" t="s">
        <v>2422</v>
      </c>
      <c r="C29" s="280" t="s">
        <v>2423</v>
      </c>
      <c r="D29" s="120"/>
      <c r="E29" s="120"/>
      <c r="F29" s="120"/>
      <c r="G29" s="120"/>
      <c r="H29" s="121"/>
      <c r="I29" s="122">
        <v>11.0</v>
      </c>
      <c r="J29" s="281"/>
      <c r="K29" s="281"/>
      <c r="L29" s="282" t="str">
        <f t="shared" si="1"/>
        <v>-</v>
      </c>
      <c r="M29" s="95"/>
      <c r="N29" s="112"/>
      <c r="O29" s="60"/>
      <c r="P29" s="60"/>
      <c r="Q29" s="1"/>
      <c r="R29" s="60"/>
      <c r="S29" s="60"/>
      <c r="T29" s="60"/>
      <c r="U29" s="60"/>
      <c r="V29" s="60"/>
      <c r="W29" s="60"/>
      <c r="X29" s="60"/>
      <c r="Y29" s="60"/>
      <c r="Z29" s="60"/>
    </row>
    <row r="30" ht="12.75" customHeight="1">
      <c r="A30" s="60"/>
      <c r="B30" s="279" t="s">
        <v>2424</v>
      </c>
      <c r="C30" s="280" t="s">
        <v>2425</v>
      </c>
      <c r="D30" s="120"/>
      <c r="E30" s="120"/>
      <c r="F30" s="120"/>
      <c r="G30" s="120"/>
      <c r="H30" s="121"/>
      <c r="I30" s="122">
        <v>12.0</v>
      </c>
      <c r="J30" s="281"/>
      <c r="K30" s="281"/>
      <c r="L30" s="282" t="str">
        <f t="shared" si="1"/>
        <v>-</v>
      </c>
      <c r="M30" s="95"/>
      <c r="N30" s="112"/>
      <c r="O30" s="60"/>
      <c r="P30" s="60"/>
      <c r="Q30" s="1"/>
      <c r="R30" s="60"/>
      <c r="S30" s="60"/>
      <c r="T30" s="60"/>
      <c r="U30" s="60"/>
      <c r="V30" s="60"/>
      <c r="W30" s="60"/>
      <c r="X30" s="60"/>
      <c r="Y30" s="60"/>
      <c r="Z30" s="60"/>
    </row>
    <row r="31" ht="12.75" customHeight="1">
      <c r="A31" s="60"/>
      <c r="B31" s="279" t="s">
        <v>2426</v>
      </c>
      <c r="C31" s="280" t="s">
        <v>2427</v>
      </c>
      <c r="D31" s="120"/>
      <c r="E31" s="120"/>
      <c r="F31" s="120"/>
      <c r="G31" s="120"/>
      <c r="H31" s="121"/>
      <c r="I31" s="122">
        <v>13.0</v>
      </c>
      <c r="J31" s="281"/>
      <c r="K31" s="281"/>
      <c r="L31" s="282" t="str">
        <f t="shared" si="1"/>
        <v>-</v>
      </c>
      <c r="M31" s="95"/>
      <c r="N31" s="112"/>
      <c r="O31" s="60"/>
      <c r="P31" s="60"/>
      <c r="Q31" s="1"/>
      <c r="R31" s="60"/>
      <c r="S31" s="60"/>
      <c r="T31" s="60"/>
      <c r="U31" s="60"/>
      <c r="V31" s="60"/>
      <c r="W31" s="60"/>
      <c r="X31" s="60"/>
      <c r="Y31" s="60"/>
      <c r="Z31" s="60"/>
    </row>
    <row r="32" ht="12.75" customHeight="1">
      <c r="A32" s="60"/>
      <c r="B32" s="279" t="s">
        <v>2428</v>
      </c>
      <c r="C32" s="280" t="s">
        <v>2429</v>
      </c>
      <c r="D32" s="120"/>
      <c r="E32" s="120"/>
      <c r="F32" s="120"/>
      <c r="G32" s="120"/>
      <c r="H32" s="121"/>
      <c r="I32" s="122">
        <v>14.0</v>
      </c>
      <c r="J32" s="281"/>
      <c r="K32" s="281"/>
      <c r="L32" s="282" t="str">
        <f t="shared" si="1"/>
        <v>-</v>
      </c>
      <c r="M32" s="95"/>
      <c r="N32" s="112"/>
      <c r="O32" s="60"/>
      <c r="P32" s="60"/>
      <c r="Q32" s="1"/>
      <c r="R32" s="60"/>
      <c r="S32" s="60"/>
      <c r="T32" s="60"/>
      <c r="U32" s="60"/>
      <c r="V32" s="60"/>
      <c r="W32" s="60"/>
      <c r="X32" s="60"/>
      <c r="Y32" s="60"/>
      <c r="Z32" s="60"/>
    </row>
    <row r="33" ht="12.75" customHeight="1">
      <c r="A33" s="60"/>
      <c r="B33" s="283"/>
      <c r="C33" s="284" t="s">
        <v>2430</v>
      </c>
      <c r="D33" s="114"/>
      <c r="E33" s="114"/>
      <c r="F33" s="114"/>
      <c r="G33" s="114"/>
      <c r="H33" s="115"/>
      <c r="I33" s="116">
        <v>15.0</v>
      </c>
      <c r="J33" s="206">
        <f t="shared" ref="J33:K33" si="3">SUM(J19:J22)+SUM(J29:J32)</f>
        <v>0</v>
      </c>
      <c r="K33" s="206">
        <f t="shared" si="3"/>
        <v>0</v>
      </c>
      <c r="L33" s="285" t="str">
        <f t="shared" si="1"/>
        <v>-</v>
      </c>
      <c r="M33" s="95"/>
      <c r="N33" s="112"/>
      <c r="O33" s="60"/>
      <c r="P33" s="60"/>
      <c r="Q33" s="1"/>
      <c r="R33" s="60"/>
      <c r="S33" s="60"/>
      <c r="T33" s="60"/>
      <c r="U33" s="60"/>
      <c r="V33" s="60"/>
      <c r="W33" s="60"/>
      <c r="X33" s="60"/>
      <c r="Y33" s="60"/>
      <c r="Z33" s="60"/>
    </row>
    <row r="34" ht="15.0" customHeight="1">
      <c r="A34" s="60"/>
      <c r="B34" s="263" t="s">
        <v>2431</v>
      </c>
      <c r="C34" s="11"/>
      <c r="D34" s="11"/>
      <c r="E34" s="11"/>
      <c r="F34" s="11"/>
      <c r="G34" s="11"/>
      <c r="H34" s="11"/>
      <c r="I34" s="11"/>
      <c r="J34" s="11"/>
      <c r="K34" s="11"/>
      <c r="L34" s="12"/>
      <c r="M34" s="60"/>
      <c r="N34" s="60"/>
      <c r="O34" s="60"/>
      <c r="P34" s="60"/>
      <c r="Q34" s="60"/>
      <c r="R34" s="60"/>
      <c r="S34" s="60"/>
      <c r="T34" s="60"/>
      <c r="U34" s="60"/>
      <c r="V34" s="60"/>
      <c r="W34" s="60"/>
      <c r="X34" s="60"/>
      <c r="Y34" s="60"/>
      <c r="Z34" s="60"/>
    </row>
    <row r="35" ht="12.75" customHeight="1">
      <c r="A35" s="60"/>
      <c r="B35" s="275" t="s">
        <v>2402</v>
      </c>
      <c r="C35" s="276" t="s">
        <v>2432</v>
      </c>
      <c r="D35" s="108"/>
      <c r="E35" s="108"/>
      <c r="F35" s="108"/>
      <c r="G35" s="108"/>
      <c r="H35" s="109"/>
      <c r="I35" s="110">
        <v>16.0</v>
      </c>
      <c r="J35" s="196">
        <f t="shared" ref="J35:K35" si="4">SUM(J36:J37)</f>
        <v>0</v>
      </c>
      <c r="K35" s="196">
        <f t="shared" si="4"/>
        <v>0</v>
      </c>
      <c r="L35" s="193" t="str">
        <f t="shared" ref="L35:L49" si="5">IF(J35&gt;0,IF(K35/J35&gt;=100,"&gt;&gt;100",K35/J35*100),"-")</f>
        <v>-</v>
      </c>
      <c r="M35" s="95"/>
      <c r="N35" s="112"/>
      <c r="O35" s="60"/>
      <c r="P35" s="60"/>
      <c r="Q35" s="1"/>
      <c r="R35" s="60"/>
      <c r="S35" s="60"/>
      <c r="T35" s="60"/>
      <c r="U35" s="60"/>
      <c r="V35" s="60"/>
      <c r="W35" s="60"/>
      <c r="X35" s="60"/>
      <c r="Y35" s="60"/>
      <c r="Z35" s="60"/>
    </row>
    <row r="36" ht="12.75" customHeight="1">
      <c r="A36" s="60"/>
      <c r="B36" s="279" t="s">
        <v>2433</v>
      </c>
      <c r="C36" s="280" t="s">
        <v>2434</v>
      </c>
      <c r="D36" s="120"/>
      <c r="E36" s="120"/>
      <c r="F36" s="120"/>
      <c r="G36" s="120"/>
      <c r="H36" s="121"/>
      <c r="I36" s="122">
        <v>17.0</v>
      </c>
      <c r="J36" s="281"/>
      <c r="K36" s="281"/>
      <c r="L36" s="197" t="str">
        <f t="shared" si="5"/>
        <v>-</v>
      </c>
      <c r="M36" s="95"/>
      <c r="N36" s="112"/>
      <c r="O36" s="60"/>
      <c r="P36" s="60"/>
      <c r="Q36" s="1"/>
      <c r="R36" s="60"/>
      <c r="S36" s="60"/>
      <c r="T36" s="60"/>
      <c r="U36" s="60"/>
      <c r="V36" s="60"/>
      <c r="W36" s="60"/>
      <c r="X36" s="60"/>
      <c r="Y36" s="60"/>
      <c r="Z36" s="60"/>
    </row>
    <row r="37" ht="12.75" customHeight="1">
      <c r="A37" s="60"/>
      <c r="B37" s="279" t="s">
        <v>2435</v>
      </c>
      <c r="C37" s="280" t="s">
        <v>2436</v>
      </c>
      <c r="D37" s="120"/>
      <c r="E37" s="120"/>
      <c r="F37" s="120"/>
      <c r="G37" s="120"/>
      <c r="H37" s="121"/>
      <c r="I37" s="122">
        <v>18.0</v>
      </c>
      <c r="J37" s="281"/>
      <c r="K37" s="281"/>
      <c r="L37" s="197" t="str">
        <f t="shared" si="5"/>
        <v>-</v>
      </c>
      <c r="M37" s="95"/>
      <c r="N37" s="112"/>
      <c r="O37" s="60"/>
      <c r="P37" s="60"/>
      <c r="Q37" s="1"/>
      <c r="R37" s="60"/>
      <c r="S37" s="60"/>
      <c r="T37" s="60"/>
      <c r="U37" s="60"/>
      <c r="V37" s="60"/>
      <c r="W37" s="60"/>
      <c r="X37" s="60"/>
      <c r="Y37" s="60"/>
      <c r="Z37" s="60"/>
    </row>
    <row r="38" ht="12.75" customHeight="1">
      <c r="A38" s="60"/>
      <c r="B38" s="279" t="s">
        <v>2404</v>
      </c>
      <c r="C38" s="280" t="s">
        <v>2437</v>
      </c>
      <c r="D38" s="120"/>
      <c r="E38" s="120"/>
      <c r="F38" s="120"/>
      <c r="G38" s="120"/>
      <c r="H38" s="121"/>
      <c r="I38" s="122">
        <v>19.0</v>
      </c>
      <c r="J38" s="281"/>
      <c r="K38" s="281"/>
      <c r="L38" s="197" t="str">
        <f t="shared" si="5"/>
        <v>-</v>
      </c>
      <c r="M38" s="95"/>
      <c r="N38" s="112"/>
      <c r="O38" s="60"/>
      <c r="P38" s="60"/>
      <c r="Q38" s="1"/>
      <c r="R38" s="60"/>
      <c r="S38" s="60"/>
      <c r="T38" s="60"/>
      <c r="U38" s="60"/>
      <c r="V38" s="60"/>
      <c r="W38" s="60"/>
      <c r="X38" s="60"/>
      <c r="Y38" s="60"/>
      <c r="Z38" s="60"/>
    </row>
    <row r="39" ht="12.75" customHeight="1">
      <c r="A39" s="60"/>
      <c r="B39" s="279" t="s">
        <v>2406</v>
      </c>
      <c r="C39" s="280" t="s">
        <v>2438</v>
      </c>
      <c r="D39" s="120"/>
      <c r="E39" s="120"/>
      <c r="F39" s="120"/>
      <c r="G39" s="120"/>
      <c r="H39" s="121"/>
      <c r="I39" s="122">
        <v>20.0</v>
      </c>
      <c r="J39" s="281"/>
      <c r="K39" s="281"/>
      <c r="L39" s="197" t="str">
        <f t="shared" si="5"/>
        <v>-</v>
      </c>
      <c r="M39" s="95"/>
      <c r="N39" s="112"/>
      <c r="O39" s="60"/>
      <c r="P39" s="60"/>
      <c r="Q39" s="1"/>
      <c r="R39" s="60"/>
      <c r="S39" s="60"/>
      <c r="T39" s="60"/>
      <c r="U39" s="60"/>
      <c r="V39" s="60"/>
      <c r="W39" s="60"/>
      <c r="X39" s="60"/>
      <c r="Y39" s="60"/>
      <c r="Z39" s="60"/>
    </row>
    <row r="40" ht="12.75" customHeight="1">
      <c r="A40" s="60"/>
      <c r="B40" s="279" t="s">
        <v>2408</v>
      </c>
      <c r="C40" s="280" t="s">
        <v>2439</v>
      </c>
      <c r="D40" s="120"/>
      <c r="E40" s="120"/>
      <c r="F40" s="120"/>
      <c r="G40" s="120"/>
      <c r="H40" s="121"/>
      <c r="I40" s="122">
        <v>21.0</v>
      </c>
      <c r="J40" s="281"/>
      <c r="K40" s="281"/>
      <c r="L40" s="197" t="str">
        <f t="shared" si="5"/>
        <v>-</v>
      </c>
      <c r="M40" s="95"/>
      <c r="N40" s="112"/>
      <c r="O40" s="60"/>
      <c r="P40" s="60"/>
      <c r="Q40" s="1"/>
      <c r="R40" s="60"/>
      <c r="S40" s="60"/>
      <c r="T40" s="60"/>
      <c r="U40" s="60"/>
      <c r="V40" s="60"/>
      <c r="W40" s="60"/>
      <c r="X40" s="60"/>
      <c r="Y40" s="60"/>
      <c r="Z40" s="60"/>
    </row>
    <row r="41" ht="12.75" customHeight="1">
      <c r="A41" s="60"/>
      <c r="B41" s="279" t="s">
        <v>2422</v>
      </c>
      <c r="C41" s="280" t="s">
        <v>2440</v>
      </c>
      <c r="D41" s="120"/>
      <c r="E41" s="120"/>
      <c r="F41" s="120"/>
      <c r="G41" s="120"/>
      <c r="H41" s="121"/>
      <c r="I41" s="122">
        <v>22.0</v>
      </c>
      <c r="J41" s="281"/>
      <c r="K41" s="281"/>
      <c r="L41" s="197" t="str">
        <f t="shared" si="5"/>
        <v>-</v>
      </c>
      <c r="M41" s="95"/>
      <c r="N41" s="112"/>
      <c r="O41" s="60"/>
      <c r="P41" s="60"/>
      <c r="Q41" s="1"/>
      <c r="R41" s="60"/>
      <c r="S41" s="60"/>
      <c r="T41" s="60"/>
      <c r="U41" s="60"/>
      <c r="V41" s="60"/>
      <c r="W41" s="60"/>
      <c r="X41" s="60"/>
      <c r="Y41" s="60"/>
      <c r="Z41" s="60"/>
    </row>
    <row r="42" ht="12.75" customHeight="1">
      <c r="A42" s="60"/>
      <c r="B42" s="279" t="s">
        <v>2424</v>
      </c>
      <c r="C42" s="280" t="s">
        <v>2441</v>
      </c>
      <c r="D42" s="120"/>
      <c r="E42" s="120"/>
      <c r="F42" s="120"/>
      <c r="G42" s="120"/>
      <c r="H42" s="121"/>
      <c r="I42" s="122">
        <v>23.0</v>
      </c>
      <c r="J42" s="281"/>
      <c r="K42" s="281"/>
      <c r="L42" s="197" t="str">
        <f t="shared" si="5"/>
        <v>-</v>
      </c>
      <c r="M42" s="95"/>
      <c r="N42" s="112"/>
      <c r="O42" s="60"/>
      <c r="P42" s="60"/>
      <c r="Q42" s="1"/>
      <c r="R42" s="60"/>
      <c r="S42" s="60"/>
      <c r="T42" s="60"/>
      <c r="U42" s="60"/>
      <c r="V42" s="60"/>
      <c r="W42" s="60"/>
      <c r="X42" s="60"/>
      <c r="Y42" s="60"/>
      <c r="Z42" s="60"/>
    </row>
    <row r="43" ht="12.75" customHeight="1">
      <c r="A43" s="60"/>
      <c r="B43" s="279" t="s">
        <v>2426</v>
      </c>
      <c r="C43" s="280" t="s">
        <v>2442</v>
      </c>
      <c r="D43" s="120"/>
      <c r="E43" s="120"/>
      <c r="F43" s="120"/>
      <c r="G43" s="120"/>
      <c r="H43" s="121"/>
      <c r="I43" s="122">
        <v>24.0</v>
      </c>
      <c r="J43" s="281"/>
      <c r="K43" s="281"/>
      <c r="L43" s="197" t="str">
        <f t="shared" si="5"/>
        <v>-</v>
      </c>
      <c r="M43" s="95"/>
      <c r="N43" s="112"/>
      <c r="O43" s="60"/>
      <c r="P43" s="60"/>
      <c r="Q43" s="1"/>
      <c r="R43" s="60"/>
      <c r="S43" s="60"/>
      <c r="T43" s="60"/>
      <c r="U43" s="60"/>
      <c r="V43" s="60"/>
      <c r="W43" s="60"/>
      <c r="X43" s="60"/>
      <c r="Y43" s="60"/>
      <c r="Z43" s="60"/>
    </row>
    <row r="44" ht="12.75" customHeight="1">
      <c r="A44" s="60"/>
      <c r="B44" s="279" t="s">
        <v>2443</v>
      </c>
      <c r="C44" s="280" t="s">
        <v>2444</v>
      </c>
      <c r="D44" s="120"/>
      <c r="E44" s="120"/>
      <c r="F44" s="120"/>
      <c r="G44" s="120"/>
      <c r="H44" s="121"/>
      <c r="I44" s="122">
        <v>25.0</v>
      </c>
      <c r="J44" s="281"/>
      <c r="K44" s="281"/>
      <c r="L44" s="197" t="str">
        <f t="shared" si="5"/>
        <v>-</v>
      </c>
      <c r="M44" s="95"/>
      <c r="N44" s="112"/>
      <c r="O44" s="60"/>
      <c r="P44" s="60"/>
      <c r="Q44" s="1"/>
      <c r="R44" s="60"/>
      <c r="S44" s="60"/>
      <c r="T44" s="60"/>
      <c r="U44" s="60"/>
      <c r="V44" s="60"/>
      <c r="W44" s="60"/>
      <c r="X44" s="60"/>
      <c r="Y44" s="60"/>
      <c r="Z44" s="60"/>
    </row>
    <row r="45" ht="12.75" customHeight="1">
      <c r="A45" s="60"/>
      <c r="B45" s="279" t="s">
        <v>2445</v>
      </c>
      <c r="C45" s="280" t="s">
        <v>2446</v>
      </c>
      <c r="D45" s="120"/>
      <c r="E45" s="120"/>
      <c r="F45" s="120"/>
      <c r="G45" s="120"/>
      <c r="H45" s="121"/>
      <c r="I45" s="122">
        <v>26.0</v>
      </c>
      <c r="J45" s="281"/>
      <c r="K45" s="281"/>
      <c r="L45" s="197" t="str">
        <f t="shared" si="5"/>
        <v>-</v>
      </c>
      <c r="M45" s="95"/>
      <c r="N45" s="112"/>
      <c r="O45" s="60"/>
      <c r="P45" s="60"/>
      <c r="Q45" s="1"/>
      <c r="R45" s="60"/>
      <c r="S45" s="60"/>
      <c r="T45" s="60"/>
      <c r="U45" s="60"/>
      <c r="V45" s="60"/>
      <c r="W45" s="60"/>
      <c r="X45" s="60"/>
      <c r="Y45" s="60"/>
      <c r="Z45" s="60"/>
    </row>
    <row r="46" ht="12.75" customHeight="1">
      <c r="A46" s="60"/>
      <c r="B46" s="279" t="s">
        <v>2447</v>
      </c>
      <c r="C46" s="280" t="s">
        <v>2448</v>
      </c>
      <c r="D46" s="120"/>
      <c r="E46" s="120"/>
      <c r="F46" s="120"/>
      <c r="G46" s="120"/>
      <c r="H46" s="121"/>
      <c r="I46" s="122">
        <v>27.0</v>
      </c>
      <c r="J46" s="281"/>
      <c r="K46" s="281"/>
      <c r="L46" s="197" t="str">
        <f t="shared" si="5"/>
        <v>-</v>
      </c>
      <c r="M46" s="95"/>
      <c r="N46" s="112"/>
      <c r="O46" s="60"/>
      <c r="P46" s="60"/>
      <c r="Q46" s="1"/>
      <c r="R46" s="60"/>
      <c r="S46" s="60"/>
      <c r="T46" s="60"/>
      <c r="U46" s="60"/>
      <c r="V46" s="60"/>
      <c r="W46" s="60"/>
      <c r="X46" s="60"/>
      <c r="Y46" s="60"/>
      <c r="Z46" s="60"/>
    </row>
    <row r="47" ht="12.75" customHeight="1">
      <c r="A47" s="60"/>
      <c r="B47" s="286"/>
      <c r="C47" s="287" t="s">
        <v>2449</v>
      </c>
      <c r="D47" s="288"/>
      <c r="E47" s="288"/>
      <c r="F47" s="288"/>
      <c r="G47" s="288"/>
      <c r="H47" s="289"/>
      <c r="I47" s="290">
        <v>28.0</v>
      </c>
      <c r="J47" s="291">
        <f t="shared" ref="J47:K47" si="6">J35+J38+J39+J40+J41+J42+J43+J44+J45+J46</f>
        <v>0</v>
      </c>
      <c r="K47" s="291">
        <f t="shared" si="6"/>
        <v>0</v>
      </c>
      <c r="L47" s="292" t="str">
        <f t="shared" si="5"/>
        <v>-</v>
      </c>
      <c r="M47" s="95"/>
      <c r="N47" s="112"/>
      <c r="O47" s="60"/>
      <c r="P47" s="60"/>
      <c r="Q47" s="1"/>
      <c r="R47" s="60"/>
      <c r="S47" s="60"/>
      <c r="T47" s="60"/>
      <c r="U47" s="60"/>
      <c r="V47" s="60"/>
      <c r="W47" s="60"/>
      <c r="X47" s="60"/>
      <c r="Y47" s="60"/>
      <c r="Z47" s="60"/>
    </row>
    <row r="48" ht="12.75" customHeight="1">
      <c r="A48" s="60"/>
      <c r="B48" s="293" t="s">
        <v>2450</v>
      </c>
      <c r="C48" s="294" t="s">
        <v>2451</v>
      </c>
      <c r="D48" s="28"/>
      <c r="E48" s="28"/>
      <c r="F48" s="28"/>
      <c r="G48" s="28"/>
      <c r="H48" s="29"/>
      <c r="I48" s="295">
        <v>29.0</v>
      </c>
      <c r="J48" s="296">
        <f t="shared" ref="J48:K48" si="7">J33-J47</f>
        <v>0</v>
      </c>
      <c r="K48" s="296">
        <f t="shared" si="7"/>
        <v>0</v>
      </c>
      <c r="L48" s="297" t="str">
        <f t="shared" si="5"/>
        <v>-</v>
      </c>
      <c r="M48" s="95"/>
      <c r="N48" s="112"/>
      <c r="O48" s="60"/>
      <c r="P48" s="60"/>
      <c r="Q48" s="1"/>
      <c r="R48" s="60"/>
      <c r="S48" s="60"/>
      <c r="T48" s="60"/>
      <c r="U48" s="60"/>
      <c r="V48" s="60"/>
      <c r="W48" s="60"/>
      <c r="X48" s="60"/>
      <c r="Y48" s="60"/>
      <c r="Z48" s="60"/>
    </row>
    <row r="49" ht="12.75" customHeight="1">
      <c r="A49" s="60"/>
      <c r="B49" s="298" t="s">
        <v>2452</v>
      </c>
      <c r="C49" s="299" t="s">
        <v>2453</v>
      </c>
      <c r="D49" s="230"/>
      <c r="E49" s="230"/>
      <c r="F49" s="230"/>
      <c r="G49" s="230"/>
      <c r="H49" s="300"/>
      <c r="I49" s="301">
        <v>30.0</v>
      </c>
      <c r="J49" s="281"/>
      <c r="K49" s="206">
        <f>SUM(J51:J53)</f>
        <v>0</v>
      </c>
      <c r="L49" s="302" t="str">
        <f t="shared" si="5"/>
        <v>-</v>
      </c>
      <c r="M49" s="95"/>
      <c r="N49" s="112"/>
      <c r="O49" s="60"/>
      <c r="P49" s="60"/>
      <c r="Q49" s="1"/>
      <c r="R49" s="60"/>
      <c r="S49" s="60"/>
      <c r="T49" s="60"/>
      <c r="U49" s="60"/>
      <c r="V49" s="60"/>
      <c r="W49" s="60"/>
      <c r="X49" s="60"/>
      <c r="Y49" s="60"/>
      <c r="Z49" s="60"/>
    </row>
    <row r="50" ht="34.5" customHeight="1">
      <c r="A50" s="60"/>
      <c r="B50" s="303" t="s">
        <v>2400</v>
      </c>
      <c r="C50" s="304" t="s">
        <v>2109</v>
      </c>
      <c r="D50" s="8"/>
      <c r="E50" s="8"/>
      <c r="F50" s="8"/>
      <c r="G50" s="8"/>
      <c r="H50" s="305"/>
      <c r="I50" s="306" t="s">
        <v>26</v>
      </c>
      <c r="J50" s="307" t="s">
        <v>2454</v>
      </c>
      <c r="K50" s="307" t="s">
        <v>2137</v>
      </c>
      <c r="L50" s="308" t="s">
        <v>2144</v>
      </c>
      <c r="M50" s="60"/>
      <c r="N50" s="60"/>
      <c r="O50" s="60"/>
      <c r="P50" s="60"/>
      <c r="Q50" s="60"/>
      <c r="R50" s="60"/>
      <c r="S50" s="60"/>
      <c r="T50" s="60"/>
      <c r="U50" s="60"/>
      <c r="V50" s="60"/>
      <c r="W50" s="60"/>
      <c r="X50" s="60"/>
      <c r="Y50" s="60"/>
      <c r="Z50" s="60"/>
    </row>
    <row r="51" ht="12.75" customHeight="1">
      <c r="A51" s="60"/>
      <c r="B51" s="275" t="s">
        <v>2402</v>
      </c>
      <c r="C51" s="276" t="s">
        <v>2455</v>
      </c>
      <c r="D51" s="108"/>
      <c r="E51" s="108"/>
      <c r="F51" s="108"/>
      <c r="G51" s="108"/>
      <c r="H51" s="109"/>
      <c r="I51" s="110">
        <v>31.0</v>
      </c>
      <c r="J51" s="277"/>
      <c r="K51" s="277"/>
      <c r="L51" s="193" t="str">
        <f t="shared" ref="L51:L60" si="8">IF(J51&gt;0,IF(K51/J51&gt;=100,"&gt;&gt;100",K51/J51*100),"-")</f>
        <v>-</v>
      </c>
      <c r="M51" s="95"/>
      <c r="N51" s="112"/>
      <c r="O51" s="60"/>
      <c r="P51" s="60"/>
      <c r="Q51" s="1"/>
      <c r="R51" s="60"/>
      <c r="S51" s="60"/>
      <c r="T51" s="60"/>
      <c r="U51" s="60"/>
      <c r="V51" s="60"/>
      <c r="W51" s="60"/>
      <c r="X51" s="60"/>
      <c r="Y51" s="60"/>
      <c r="Z51" s="60"/>
    </row>
    <row r="52" ht="12.75" customHeight="1">
      <c r="A52" s="60"/>
      <c r="B52" s="279" t="s">
        <v>2404</v>
      </c>
      <c r="C52" s="280" t="s">
        <v>2456</v>
      </c>
      <c r="D52" s="120"/>
      <c r="E52" s="120"/>
      <c r="F52" s="120"/>
      <c r="G52" s="120"/>
      <c r="H52" s="121"/>
      <c r="I52" s="122">
        <v>32.0</v>
      </c>
      <c r="J52" s="281"/>
      <c r="K52" s="281"/>
      <c r="L52" s="197" t="str">
        <f t="shared" si="8"/>
        <v>-</v>
      </c>
      <c r="M52" s="95"/>
      <c r="N52" s="112"/>
      <c r="O52" s="60"/>
      <c r="P52" s="60"/>
      <c r="Q52" s="1"/>
      <c r="R52" s="60"/>
      <c r="S52" s="60"/>
      <c r="T52" s="60"/>
      <c r="U52" s="60"/>
      <c r="V52" s="60"/>
      <c r="W52" s="60"/>
      <c r="X52" s="60"/>
      <c r="Y52" s="60"/>
      <c r="Z52" s="60"/>
    </row>
    <row r="53" ht="12.75" customHeight="1">
      <c r="A53" s="60"/>
      <c r="B53" s="279" t="s">
        <v>2406</v>
      </c>
      <c r="C53" s="280" t="s">
        <v>2457</v>
      </c>
      <c r="D53" s="120"/>
      <c r="E53" s="120"/>
      <c r="F53" s="120"/>
      <c r="G53" s="120"/>
      <c r="H53" s="121"/>
      <c r="I53" s="122">
        <v>33.0</v>
      </c>
      <c r="J53" s="281"/>
      <c r="K53" s="281"/>
      <c r="L53" s="197" t="str">
        <f t="shared" si="8"/>
        <v>-</v>
      </c>
      <c r="M53" s="95"/>
      <c r="N53" s="112"/>
      <c r="O53" s="60"/>
      <c r="P53" s="60"/>
      <c r="Q53" s="1"/>
      <c r="R53" s="60"/>
      <c r="S53" s="60"/>
      <c r="T53" s="60"/>
      <c r="U53" s="60"/>
      <c r="V53" s="60"/>
      <c r="W53" s="60"/>
      <c r="X53" s="60"/>
      <c r="Y53" s="60"/>
      <c r="Z53" s="60"/>
    </row>
    <row r="54" ht="12.75" customHeight="1">
      <c r="A54" s="60"/>
      <c r="B54" s="279" t="s">
        <v>2408</v>
      </c>
      <c r="C54" s="280" t="s">
        <v>2458</v>
      </c>
      <c r="D54" s="120"/>
      <c r="E54" s="120"/>
      <c r="F54" s="120"/>
      <c r="G54" s="120"/>
      <c r="H54" s="121"/>
      <c r="I54" s="122">
        <v>34.0</v>
      </c>
      <c r="J54" s="281"/>
      <c r="K54" s="281"/>
      <c r="L54" s="197" t="str">
        <f t="shared" si="8"/>
        <v>-</v>
      </c>
      <c r="M54" s="95"/>
      <c r="N54" s="112"/>
      <c r="O54" s="60"/>
      <c r="P54" s="60"/>
      <c r="Q54" s="1"/>
      <c r="R54" s="60"/>
      <c r="S54" s="60"/>
      <c r="T54" s="60"/>
      <c r="U54" s="60"/>
      <c r="V54" s="60"/>
      <c r="W54" s="60"/>
      <c r="X54" s="60"/>
      <c r="Y54" s="60"/>
      <c r="Z54" s="60"/>
    </row>
    <row r="55" ht="12.75" customHeight="1">
      <c r="A55" s="60"/>
      <c r="B55" s="279" t="s">
        <v>2422</v>
      </c>
      <c r="C55" s="280" t="s">
        <v>2459</v>
      </c>
      <c r="D55" s="120"/>
      <c r="E55" s="120"/>
      <c r="F55" s="120"/>
      <c r="G55" s="120"/>
      <c r="H55" s="121"/>
      <c r="I55" s="122">
        <v>35.0</v>
      </c>
      <c r="J55" s="281"/>
      <c r="K55" s="281"/>
      <c r="L55" s="197" t="str">
        <f t="shared" si="8"/>
        <v>-</v>
      </c>
      <c r="M55" s="95"/>
      <c r="N55" s="112"/>
      <c r="O55" s="60"/>
      <c r="P55" s="60"/>
      <c r="Q55" s="1"/>
      <c r="R55" s="60"/>
      <c r="S55" s="60"/>
      <c r="T55" s="60"/>
      <c r="U55" s="60"/>
      <c r="V55" s="60"/>
      <c r="W55" s="60"/>
      <c r="X55" s="60"/>
      <c r="Y55" s="60"/>
      <c r="Z55" s="60"/>
    </row>
    <row r="56" ht="12.75" customHeight="1">
      <c r="A56" s="60"/>
      <c r="B56" s="279" t="s">
        <v>2424</v>
      </c>
      <c r="C56" s="280" t="s">
        <v>2460</v>
      </c>
      <c r="D56" s="120"/>
      <c r="E56" s="120"/>
      <c r="F56" s="120"/>
      <c r="G56" s="120"/>
      <c r="H56" s="121"/>
      <c r="I56" s="122">
        <v>36.0</v>
      </c>
      <c r="J56" s="281"/>
      <c r="K56" s="281"/>
      <c r="L56" s="197" t="str">
        <f t="shared" si="8"/>
        <v>-</v>
      </c>
      <c r="M56" s="95"/>
      <c r="N56" s="112"/>
      <c r="O56" s="60"/>
      <c r="P56" s="60"/>
      <c r="Q56" s="1"/>
      <c r="R56" s="60"/>
      <c r="S56" s="60"/>
      <c r="T56" s="60"/>
      <c r="U56" s="60"/>
      <c r="V56" s="60"/>
      <c r="W56" s="60"/>
      <c r="X56" s="60"/>
      <c r="Y56" s="60"/>
      <c r="Z56" s="60"/>
    </row>
    <row r="57" ht="12.75" customHeight="1">
      <c r="A57" s="60"/>
      <c r="B57" s="279" t="s">
        <v>2426</v>
      </c>
      <c r="C57" s="280" t="s">
        <v>2461</v>
      </c>
      <c r="D57" s="120"/>
      <c r="E57" s="120"/>
      <c r="F57" s="120"/>
      <c r="G57" s="120"/>
      <c r="H57" s="121"/>
      <c r="I57" s="122">
        <v>37.0</v>
      </c>
      <c r="J57" s="281"/>
      <c r="K57" s="281"/>
      <c r="L57" s="197" t="str">
        <f t="shared" si="8"/>
        <v>-</v>
      </c>
      <c r="M57" s="95"/>
      <c r="N57" s="112"/>
      <c r="O57" s="60"/>
      <c r="P57" s="60"/>
      <c r="Q57" s="1"/>
      <c r="R57" s="60"/>
      <c r="S57" s="60"/>
      <c r="T57" s="60"/>
      <c r="U57" s="60"/>
      <c r="V57" s="60"/>
      <c r="W57" s="60"/>
      <c r="X57" s="60"/>
      <c r="Y57" s="60"/>
      <c r="Z57" s="60"/>
    </row>
    <row r="58" ht="12.75" customHeight="1">
      <c r="A58" s="60"/>
      <c r="B58" s="279" t="s">
        <v>2443</v>
      </c>
      <c r="C58" s="280" t="s">
        <v>2118</v>
      </c>
      <c r="D58" s="120"/>
      <c r="E58" s="120"/>
      <c r="F58" s="120"/>
      <c r="G58" s="120"/>
      <c r="H58" s="121"/>
      <c r="I58" s="122">
        <v>38.0</v>
      </c>
      <c r="J58" s="281"/>
      <c r="K58" s="281"/>
      <c r="L58" s="197" t="str">
        <f t="shared" si="8"/>
        <v>-</v>
      </c>
      <c r="M58" s="95"/>
      <c r="N58" s="112"/>
      <c r="O58" s="60"/>
      <c r="P58" s="60"/>
      <c r="Q58" s="1"/>
      <c r="R58" s="60"/>
      <c r="S58" s="60"/>
      <c r="T58" s="60"/>
      <c r="U58" s="60"/>
      <c r="V58" s="60"/>
      <c r="W58" s="60"/>
      <c r="X58" s="60"/>
      <c r="Y58" s="60"/>
      <c r="Z58" s="60"/>
    </row>
    <row r="59" ht="12.75" customHeight="1">
      <c r="A59" s="60"/>
      <c r="B59" s="279" t="s">
        <v>2445</v>
      </c>
      <c r="C59" s="280" t="s">
        <v>2119</v>
      </c>
      <c r="D59" s="120"/>
      <c r="E59" s="120"/>
      <c r="F59" s="120"/>
      <c r="G59" s="120"/>
      <c r="H59" s="121"/>
      <c r="I59" s="122">
        <v>39.0</v>
      </c>
      <c r="J59" s="281"/>
      <c r="K59" s="281"/>
      <c r="L59" s="197" t="str">
        <f t="shared" si="8"/>
        <v>-</v>
      </c>
      <c r="M59" s="95"/>
      <c r="N59" s="112"/>
      <c r="O59" s="60"/>
      <c r="P59" s="60"/>
      <c r="Q59" s="1"/>
      <c r="R59" s="60"/>
      <c r="S59" s="60"/>
      <c r="T59" s="60"/>
      <c r="U59" s="60"/>
      <c r="V59" s="60"/>
      <c r="W59" s="60"/>
      <c r="X59" s="60"/>
      <c r="Y59" s="60"/>
      <c r="Z59" s="60"/>
    </row>
    <row r="60" ht="12.75" customHeight="1">
      <c r="A60" s="60"/>
      <c r="B60" s="283"/>
      <c r="C60" s="309" t="s">
        <v>2462</v>
      </c>
      <c r="D60" s="114"/>
      <c r="E60" s="114"/>
      <c r="F60" s="114"/>
      <c r="G60" s="114"/>
      <c r="H60" s="115"/>
      <c r="I60" s="116">
        <v>40.0</v>
      </c>
      <c r="J60" s="206">
        <f t="shared" ref="J60:K60" si="9">SUM(J51:J59)</f>
        <v>0</v>
      </c>
      <c r="K60" s="206">
        <f t="shared" si="9"/>
        <v>0</v>
      </c>
      <c r="L60" s="207" t="str">
        <f t="shared" si="8"/>
        <v>-</v>
      </c>
      <c r="M60" s="95"/>
      <c r="N60" s="112"/>
      <c r="O60" s="60"/>
      <c r="P60" s="60"/>
      <c r="Q60" s="1"/>
      <c r="R60" s="60"/>
      <c r="S60" s="60"/>
      <c r="T60" s="60"/>
      <c r="U60" s="60"/>
      <c r="V60" s="60"/>
      <c r="W60" s="60"/>
      <c r="X60" s="60"/>
      <c r="Y60" s="60"/>
      <c r="Z60" s="60"/>
    </row>
    <row r="61" ht="9.75" customHeight="1">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row>
    <row r="62" ht="14.25" customHeight="1">
      <c r="A62" s="143"/>
      <c r="B62" s="92"/>
      <c r="E62" s="236"/>
      <c r="I62" s="1"/>
      <c r="J62" s="237" t="s">
        <v>184</v>
      </c>
      <c r="M62" s="143"/>
      <c r="N62" s="143"/>
      <c r="O62" s="143"/>
      <c r="P62" s="143"/>
      <c r="Q62" s="143"/>
      <c r="R62" s="143"/>
      <c r="S62" s="143"/>
      <c r="T62" s="143"/>
      <c r="U62" s="143"/>
      <c r="V62" s="143"/>
      <c r="W62" s="143"/>
      <c r="X62" s="143"/>
      <c r="Y62" s="143"/>
      <c r="Z62" s="143"/>
    </row>
    <row r="63" ht="9.75" customHeight="1">
      <c r="A63" s="143"/>
      <c r="B63" s="238"/>
      <c r="C63" s="238"/>
      <c r="D63" s="238"/>
      <c r="E63" s="60"/>
      <c r="F63" s="60"/>
      <c r="G63" s="60"/>
      <c r="H63" s="60"/>
      <c r="I63" s="60"/>
      <c r="J63" s="60"/>
      <c r="K63" s="239"/>
      <c r="L63" s="60"/>
      <c r="M63" s="143"/>
      <c r="N63" s="143"/>
      <c r="O63" s="143"/>
      <c r="P63" s="143"/>
      <c r="Q63" s="143"/>
      <c r="R63" s="143"/>
      <c r="S63" s="143"/>
      <c r="T63" s="143"/>
      <c r="U63" s="143"/>
      <c r="V63" s="143"/>
      <c r="W63" s="143"/>
      <c r="X63" s="143"/>
      <c r="Y63" s="143"/>
      <c r="Z63" s="143"/>
    </row>
    <row r="64" ht="15.0" customHeight="1">
      <c r="A64" s="143"/>
      <c r="B64" s="91" t="s">
        <v>182</v>
      </c>
      <c r="C64" s="91"/>
      <c r="D64" s="245" t="str">
        <f>IF(RefStr!P4=1,IF(RefStr!D39&lt;&gt;"",RefStr!D39,""),"")</f>
        <v/>
      </c>
      <c r="E64" s="241"/>
      <c r="F64" s="241"/>
      <c r="G64" s="241"/>
      <c r="H64" s="241"/>
      <c r="I64" s="60"/>
      <c r="J64" s="242"/>
      <c r="K64" s="242"/>
      <c r="L64" s="242"/>
      <c r="M64" s="143"/>
      <c r="N64" s="143"/>
      <c r="O64" s="143"/>
      <c r="P64" s="143"/>
      <c r="Q64" s="143"/>
      <c r="R64" s="143"/>
      <c r="S64" s="143"/>
      <c r="T64" s="143"/>
      <c r="U64" s="143"/>
      <c r="V64" s="143"/>
      <c r="W64" s="143"/>
      <c r="X64" s="143"/>
      <c r="Y64" s="143"/>
      <c r="Z64" s="143"/>
    </row>
    <row r="65" ht="15.0" customHeight="1">
      <c r="A65" s="143"/>
      <c r="B65" s="243" t="s">
        <v>193</v>
      </c>
      <c r="D65" s="244" t="str">
        <f>IF(RefStr!P4=1,IF(RefStr!D41&lt;&gt;"",RefStr!D41,""),"")</f>
        <v/>
      </c>
      <c r="E65" s="243"/>
      <c r="F65" s="243"/>
      <c r="G65" s="243"/>
      <c r="H65" s="239"/>
      <c r="I65" s="1"/>
      <c r="J65" s="1"/>
      <c r="K65" s="239"/>
      <c r="L65" s="1"/>
      <c r="M65" s="143"/>
      <c r="N65" s="143"/>
      <c r="O65" s="143"/>
      <c r="P65" s="143"/>
      <c r="Q65" s="143"/>
      <c r="R65" s="143"/>
      <c r="S65" s="143"/>
      <c r="T65" s="143"/>
      <c r="U65" s="143"/>
      <c r="V65" s="143"/>
      <c r="W65" s="143"/>
      <c r="X65" s="143"/>
      <c r="Y65" s="143"/>
      <c r="Z65" s="143"/>
    </row>
    <row r="66" ht="15.0" customHeight="1">
      <c r="A66" s="143"/>
      <c r="B66" s="92" t="s">
        <v>203</v>
      </c>
      <c r="D66" s="245" t="str">
        <f>IF(RefStr!P4=1,IF(RefStr!D43&lt;&gt;"",RefStr!D43,""),"")</f>
        <v/>
      </c>
      <c r="E66" s="241"/>
      <c r="F66" s="241"/>
      <c r="G66" s="241"/>
      <c r="H66" s="91"/>
      <c r="I66" s="91"/>
      <c r="J66" s="91"/>
      <c r="K66" s="91"/>
      <c r="L66" s="91"/>
      <c r="M66" s="143"/>
      <c r="N66" s="143"/>
      <c r="O66" s="143"/>
      <c r="P66" s="143"/>
      <c r="Q66" s="143"/>
      <c r="R66" s="143"/>
      <c r="S66" s="143"/>
      <c r="T66" s="143"/>
      <c r="U66" s="143"/>
      <c r="V66" s="143"/>
      <c r="W66" s="143"/>
      <c r="X66" s="143"/>
      <c r="Y66" s="143"/>
      <c r="Z66" s="143"/>
    </row>
    <row r="67" ht="15.0" customHeight="1">
      <c r="A67" s="143"/>
      <c r="B67" s="243" t="s">
        <v>2140</v>
      </c>
      <c r="D67" s="310" t="str">
        <f>IF(RefStr!P4=1,IF(RefStr!D45&lt;&gt;"",RefStr!D45,""),"")</f>
        <v/>
      </c>
      <c r="E67" s="247"/>
      <c r="F67" s="91"/>
      <c r="G67" s="143"/>
      <c r="H67" s="143"/>
      <c r="I67" s="143"/>
      <c r="J67" s="143"/>
      <c r="K67" s="143"/>
      <c r="L67" s="143"/>
      <c r="M67" s="143"/>
      <c r="N67" s="143"/>
      <c r="O67" s="143"/>
      <c r="P67" s="143"/>
      <c r="Q67" s="143"/>
      <c r="R67" s="143"/>
      <c r="S67" s="143"/>
      <c r="T67" s="143"/>
      <c r="U67" s="143"/>
      <c r="V67" s="143"/>
      <c r="W67" s="143"/>
      <c r="X67" s="143"/>
      <c r="Y67" s="143"/>
      <c r="Z67" s="143"/>
    </row>
    <row r="68" ht="15.0" customHeight="1">
      <c r="A68" s="143"/>
      <c r="B68" s="243" t="s">
        <v>223</v>
      </c>
      <c r="D68" s="311" t="str">
        <f>IF(RefStr!P4=1,IF(RefStr!D47&lt;&gt;"",RefStr!D47,""),"")</f>
        <v/>
      </c>
      <c r="E68" s="247"/>
      <c r="F68" s="249"/>
      <c r="G68" s="249"/>
      <c r="H68" s="249"/>
      <c r="I68" s="249"/>
      <c r="J68" s="249"/>
      <c r="K68" s="143"/>
      <c r="L68" s="143"/>
      <c r="M68" s="143"/>
      <c r="N68" s="143"/>
      <c r="O68" s="143"/>
      <c r="P68" s="143"/>
      <c r="Q68" s="143"/>
      <c r="R68" s="143"/>
      <c r="S68" s="143"/>
      <c r="T68" s="143"/>
      <c r="U68" s="143"/>
      <c r="V68" s="143"/>
      <c r="W68" s="143"/>
      <c r="X68" s="143"/>
      <c r="Y68" s="143"/>
      <c r="Z68" s="143"/>
    </row>
    <row r="69" ht="15.0" customHeight="1">
      <c r="A69" s="143"/>
      <c r="B69" s="243" t="s">
        <v>233</v>
      </c>
      <c r="D69" s="312" t="str">
        <f>IF(RefStr!P4=1,IF(RefStr!D49&lt;&gt;"",RefStr!D49,""),"")</f>
        <v/>
      </c>
      <c r="E69" s="241"/>
      <c r="F69" s="241"/>
      <c r="G69" s="241"/>
      <c r="H69" s="249"/>
      <c r="I69" s="249"/>
      <c r="J69" s="249"/>
      <c r="K69" s="249"/>
      <c r="L69" s="249"/>
      <c r="M69" s="143"/>
      <c r="N69" s="143"/>
      <c r="O69" s="143"/>
      <c r="P69" s="143"/>
      <c r="Q69" s="143"/>
      <c r="R69" s="143"/>
      <c r="S69" s="143"/>
      <c r="T69" s="143"/>
      <c r="U69" s="143"/>
      <c r="V69" s="143"/>
      <c r="W69" s="143"/>
      <c r="X69" s="143"/>
      <c r="Y69" s="143"/>
      <c r="Z69" s="143"/>
    </row>
    <row r="70" ht="14.25" customHeight="1">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row>
    <row r="71" ht="14.25" customHeight="1">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row>
    <row r="72" ht="14.25" customHeight="1">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row>
    <row r="73" ht="14.25" customHeight="1">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row>
    <row r="74" ht="14.25" customHeight="1">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row>
    <row r="75" ht="14.25" customHeight="1">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row>
    <row r="76" ht="14.25" customHeight="1">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row>
    <row r="77" ht="14.25" customHeight="1">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row>
    <row r="78" ht="14.25" customHeight="1">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row>
    <row r="79" ht="14.25" customHeight="1">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row>
    <row r="80" ht="14.25" customHeight="1">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row>
    <row r="81" ht="14.25" customHeight="1">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row>
    <row r="82" ht="14.25" customHeight="1">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row>
    <row r="83" ht="14.25" customHeight="1">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row>
    <row r="84" ht="14.25" customHeight="1">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row>
    <row r="85" ht="14.25" customHeight="1">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row>
    <row r="86" ht="14.25" customHeight="1">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row>
    <row r="87" ht="14.25" customHeight="1">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row>
    <row r="88" ht="14.25" customHeight="1">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row>
    <row r="89" ht="14.25" customHeight="1">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row>
    <row r="90" ht="14.25" customHeight="1">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row>
    <row r="91" ht="14.25" customHeight="1">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row>
    <row r="92" ht="14.25" customHeight="1">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row>
    <row r="93" ht="14.25" customHeight="1">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row>
    <row r="94" ht="14.25" customHeight="1">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ht="14.25" customHeight="1">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row>
    <row r="96" ht="14.25" customHeight="1">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ht="14.25" customHeight="1">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row>
    <row r="98" ht="14.25" customHeight="1">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row>
    <row r="99" ht="14.25" customHeight="1">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row>
    <row r="100" ht="14.25" customHeight="1">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row>
    <row r="101" ht="14.25" customHeight="1">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ht="14.25" customHeight="1">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ht="14.25" customHeight="1">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row r="104" ht="14.25" customHeight="1">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row>
    <row r="105" ht="14.25" customHeight="1">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row>
    <row r="106" ht="14.25" customHeight="1">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row>
    <row r="107" ht="14.25" customHeight="1">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row>
    <row r="108" ht="14.25" customHeight="1">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row>
    <row r="109" ht="14.25" customHeight="1">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row>
    <row r="110" ht="14.25" customHeight="1">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row>
    <row r="111" ht="14.25" customHeight="1">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ht="14.25" customHeight="1">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ht="14.25" customHeight="1">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ht="14.25" customHeight="1">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ht="14.25" customHeight="1">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ht="14.25" customHeight="1">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ht="14.25" customHeight="1">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ht="14.25" customHeight="1">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ht="14.25" customHeight="1">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ht="14.25" customHeight="1">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ht="14.25" customHeight="1">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ht="14.25" customHeight="1">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ht="14.25" customHeight="1">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ht="14.25" customHeight="1">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ht="14.25" customHeight="1">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ht="14.25" customHeight="1">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ht="14.25" customHeight="1">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ht="14.25" customHeight="1">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ht="14.25" customHeight="1">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ht="14.25" customHeight="1">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ht="14.25" customHeight="1">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ht="14.25" customHeight="1">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ht="14.25" customHeight="1">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ht="14.25" customHeight="1">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ht="14.25" customHeight="1">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ht="14.25" customHeight="1">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ht="14.25" customHeight="1">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ht="14.25" customHeight="1">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ht="14.25" customHeight="1">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ht="14.25" customHeight="1">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ht="14.25" customHeight="1">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ht="14.25" customHeight="1">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ht="14.25" customHeight="1">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ht="14.25" customHeight="1">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ht="14.25" customHeight="1">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ht="14.25" customHeight="1">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ht="14.25" customHeight="1">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ht="14.25" customHeight="1">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ht="14.25" customHeight="1">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ht="14.25" customHeight="1">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ht="14.25" customHeight="1">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ht="14.25" customHeight="1">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ht="14.25" customHeight="1">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ht="14.25" customHeight="1">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ht="14.25" customHeight="1">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ht="14.25" customHeight="1">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ht="14.25" customHeight="1">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ht="14.25" customHeight="1">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ht="14.25" customHeight="1">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ht="14.25" customHeight="1">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ht="14.25" customHeight="1">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ht="14.25" customHeight="1">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ht="14.25" customHeight="1">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ht="14.25" customHeight="1">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ht="14.25" customHeight="1">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ht="14.25" customHeight="1">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ht="14.25" customHeight="1">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ht="14.25" customHeight="1">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ht="14.25" customHeight="1">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ht="14.25" customHeight="1">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ht="14.25" customHeight="1">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ht="14.25" customHeight="1">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ht="14.25" customHeight="1">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ht="14.25" customHeight="1">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ht="14.25" customHeight="1">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ht="14.25" customHeight="1">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ht="14.25" customHeight="1">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ht="14.25" customHeight="1">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ht="14.25" customHeight="1">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ht="14.25" customHeight="1">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ht="14.25" customHeight="1">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ht="14.25" customHeight="1">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ht="14.25" customHeight="1">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ht="14.25" customHeight="1">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ht="14.25" customHeight="1">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ht="14.25" customHeight="1">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ht="14.25" customHeight="1">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ht="14.25" customHeight="1">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ht="14.25" customHeight="1">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ht="14.25" customHeight="1">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ht="14.25" customHeight="1">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ht="14.25" customHeight="1">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ht="14.25" customHeight="1">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ht="14.25" customHeight="1">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ht="14.25" customHeight="1">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ht="14.25" customHeight="1">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ht="14.25" customHeight="1">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ht="14.25" customHeight="1">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ht="14.25" customHeight="1">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ht="14.25" customHeight="1">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ht="14.25" customHeight="1">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ht="14.25" customHeight="1">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ht="14.25" customHeight="1">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ht="14.25" customHeight="1">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ht="14.25" customHeight="1">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ht="14.25" customHeight="1">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ht="14.25" customHeight="1">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ht="14.25" customHeight="1">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ht="14.25" customHeight="1">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ht="14.25" customHeight="1">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ht="14.25" customHeight="1">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ht="14.25" customHeight="1">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ht="14.25" customHeight="1">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ht="14.25" customHeight="1">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ht="14.25" customHeight="1">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ht="14.25" customHeight="1">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ht="14.25" customHeight="1">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ht="14.25" customHeight="1">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ht="14.25" customHeight="1">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ht="14.25" customHeight="1">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ht="14.25" customHeight="1">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ht="14.25" customHeight="1">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ht="14.25" customHeight="1">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ht="14.25" customHeight="1">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ht="14.25" customHeight="1">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ht="14.25" customHeight="1">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ht="14.25" customHeight="1">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ht="14.25" customHeight="1">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ht="14.2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ht="14.25" customHeight="1">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ht="14.25" customHeight="1">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ht="14.25" customHeight="1">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ht="14.25" customHeight="1">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ht="14.25" customHeight="1">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ht="14.25" customHeight="1">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ht="14.25" customHeight="1">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ht="14.25" customHeight="1">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ht="14.25" customHeight="1">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ht="14.25" customHeight="1">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ht="14.25" customHeight="1">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ht="14.25" customHeight="1">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ht="14.25" customHeight="1">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ht="14.25" customHeight="1">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ht="14.25" customHeight="1">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ht="14.25" customHeight="1">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ht="14.25" customHeight="1">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ht="14.25" customHeight="1">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ht="14.25" customHeight="1">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ht="14.25" customHeight="1">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ht="14.25" customHeight="1">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ht="14.25" customHeight="1">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ht="14.2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ht="14.25" customHeight="1">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ht="14.25" customHeight="1">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ht="14.25" customHeight="1">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ht="14.25" customHeight="1">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ht="14.25" customHeight="1">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ht="14.25" customHeight="1">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ht="14.25" customHeight="1">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ht="14.25" customHeight="1">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ht="14.25" customHeight="1">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ht="14.25" customHeight="1">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ht="14.25" customHeight="1">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ht="14.25" customHeight="1">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ht="14.25" customHeight="1">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ht="14.25" customHeight="1">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ht="14.25" customHeight="1">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ht="14.25" customHeight="1">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ht="14.25" customHeight="1">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ht="14.25" customHeight="1">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ht="14.25" customHeight="1">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ht="14.25" customHeight="1">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ht="14.25" customHeight="1">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ht="14.25" customHeight="1">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ht="14.25" customHeight="1">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ht="14.25" customHeight="1">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ht="14.25" customHeight="1">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ht="14.25" customHeight="1">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ht="14.25" customHeight="1">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ht="14.25" customHeight="1">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ht="14.25" customHeight="1">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ht="14.25" customHeight="1">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ht="14.25" customHeight="1">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ht="14.25" customHeight="1">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ht="14.25" customHeight="1">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ht="14.25" customHeight="1">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ht="14.25" customHeight="1">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ht="14.25" customHeight="1">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ht="14.25" customHeight="1">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ht="14.25" customHeight="1">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ht="14.25" customHeight="1">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ht="14.25" customHeight="1">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ht="14.25" customHeight="1">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ht="14.25" customHeight="1">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ht="14.25" customHeight="1">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ht="14.25" customHeight="1">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ht="14.25" customHeight="1">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ht="14.25" customHeight="1">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ht="14.25" customHeight="1">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ht="14.25" customHeight="1">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ht="14.25" customHeight="1">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ht="14.25" customHeight="1">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ht="14.25" customHeight="1">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ht="14.25" customHeight="1">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ht="14.25" customHeight="1">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ht="14.25" customHeight="1">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ht="14.25" customHeight="1">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ht="14.25" customHeight="1">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ht="14.25" customHeight="1">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ht="14.25" customHeight="1">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ht="14.25" customHeight="1">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ht="14.25" customHeight="1">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ht="14.25" customHeight="1">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ht="14.25" customHeight="1">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ht="14.25" customHeight="1">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ht="14.25" customHeight="1">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ht="14.25" customHeight="1">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ht="14.25" customHeight="1">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ht="14.25" customHeight="1">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ht="14.25" customHeight="1">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ht="14.25" customHeight="1">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ht="14.25" customHeight="1">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ht="14.25" customHeight="1">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ht="14.25" customHeight="1">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ht="14.25" customHeight="1">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ht="14.25" customHeight="1">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ht="14.25" customHeight="1">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ht="14.25" customHeight="1">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ht="14.25" customHeight="1">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ht="14.25" customHeight="1">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ht="14.25" customHeight="1">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ht="14.25" customHeight="1">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ht="14.25" customHeight="1">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ht="14.25" customHeight="1">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ht="14.25" customHeight="1">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ht="14.25" customHeight="1">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ht="14.25" customHeight="1">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ht="14.25" customHeight="1">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ht="14.25" customHeight="1">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ht="14.25" customHeight="1">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ht="14.25" customHeight="1">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ht="14.25" customHeight="1">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ht="14.25" customHeight="1">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ht="14.25" customHeight="1">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ht="14.25" customHeight="1">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ht="14.25" customHeight="1">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ht="14.25" customHeight="1">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ht="14.25" customHeight="1">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ht="14.25" customHeight="1">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ht="14.25" customHeight="1">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ht="14.25" customHeight="1">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ht="14.25" customHeight="1">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ht="14.25" customHeight="1">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ht="14.25" customHeight="1">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ht="14.25" customHeight="1">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ht="14.25" customHeight="1">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ht="14.25" customHeight="1">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ht="14.25" customHeight="1">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ht="14.25" customHeight="1">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ht="14.25" customHeight="1">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ht="14.25" customHeight="1">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ht="14.25" customHeight="1">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ht="14.25" customHeight="1">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ht="14.25" customHeight="1">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ht="14.25" customHeight="1">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ht="14.25" customHeight="1">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ht="14.25" customHeight="1">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ht="14.25" customHeight="1">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ht="14.25" customHeight="1">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ht="14.25" customHeight="1">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ht="14.25" customHeight="1">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ht="14.25" customHeight="1">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ht="14.25" customHeight="1">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ht="14.25" customHeight="1">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ht="14.25" customHeight="1">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ht="14.25" customHeight="1">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ht="14.25" customHeight="1">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ht="14.25" customHeight="1">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ht="14.25" customHeight="1">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ht="14.25" customHeight="1">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ht="14.25" customHeight="1">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ht="14.25" customHeight="1">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ht="14.25" customHeight="1">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ht="14.25" customHeight="1">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ht="14.25" customHeight="1">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ht="14.25" customHeight="1">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ht="14.25" customHeight="1">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ht="14.25" customHeight="1">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ht="14.25" customHeight="1">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ht="14.25" customHeight="1">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ht="14.25" customHeight="1">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ht="14.25" customHeight="1">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ht="14.25" customHeight="1">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ht="14.25" customHeight="1">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ht="14.25" customHeight="1">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ht="14.25" customHeight="1">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ht="14.25" customHeight="1">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ht="14.25" customHeight="1">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ht="14.25" customHeight="1">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ht="14.25" customHeight="1">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ht="14.25" customHeight="1">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ht="14.25" customHeight="1">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ht="14.25" customHeight="1">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ht="14.25" customHeight="1">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ht="14.25" customHeight="1">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ht="14.25" customHeight="1">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ht="14.25" customHeight="1">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ht="14.2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ht="14.25" customHeight="1">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ht="14.25" customHeight="1">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ht="14.25" customHeight="1">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ht="14.25" customHeight="1">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ht="14.25" customHeight="1">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ht="14.25" customHeight="1">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ht="14.25" customHeight="1">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ht="14.25" customHeight="1">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ht="14.25" customHeight="1">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ht="14.25" customHeight="1">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ht="14.25" customHeight="1">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ht="14.25" customHeight="1">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ht="14.25" customHeight="1">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ht="14.25" customHeight="1">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ht="14.25" customHeight="1">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ht="14.25" customHeight="1">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ht="14.25" customHeight="1">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ht="14.25" customHeight="1">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ht="14.25" customHeight="1">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ht="14.25" customHeight="1">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ht="14.25" customHeight="1">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ht="14.25" customHeight="1">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ht="14.25" customHeight="1">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ht="14.25" customHeight="1">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ht="14.25" customHeight="1">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ht="14.25" customHeight="1">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ht="14.25" customHeight="1">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ht="14.25" customHeight="1">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ht="14.25" customHeight="1">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ht="14.25" customHeight="1">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ht="14.25" customHeight="1">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ht="14.25" customHeight="1">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ht="14.2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ht="14.25" customHeight="1">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ht="14.25" customHeight="1">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ht="14.25" customHeight="1">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ht="14.25" customHeight="1">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ht="14.25" customHeight="1">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ht="14.25" customHeight="1">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ht="14.25" customHeight="1">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ht="14.25" customHeight="1">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ht="14.25" customHeight="1">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ht="14.25" customHeight="1">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ht="14.25" customHeight="1">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ht="14.25" customHeight="1">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ht="14.25" customHeight="1">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ht="14.25" customHeight="1">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ht="14.25" customHeight="1">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ht="14.25" customHeight="1">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ht="14.25" customHeight="1">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ht="14.25" customHeight="1">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ht="14.25" customHeight="1">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ht="14.25" customHeight="1">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ht="14.25" customHeight="1">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ht="14.25" customHeight="1">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ht="14.25" customHeight="1">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ht="14.25" customHeight="1">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ht="14.25" customHeight="1">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ht="14.25" customHeight="1">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ht="14.25" customHeight="1">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ht="14.25" customHeight="1">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ht="14.25" customHeight="1">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ht="14.25" customHeight="1">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ht="14.25" customHeight="1">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ht="14.25" customHeight="1">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ht="14.25" customHeight="1">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ht="14.25" customHeight="1">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ht="14.25" customHeight="1">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ht="14.25" customHeight="1">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ht="14.25" customHeight="1">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ht="14.25" customHeight="1">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ht="14.25" customHeight="1">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ht="14.25" customHeight="1">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ht="14.25" customHeight="1">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ht="14.25" customHeight="1">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ht="14.25" customHeight="1">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ht="14.25" customHeight="1">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ht="14.25" customHeight="1">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ht="14.25" customHeight="1">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ht="14.25" customHeight="1">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ht="14.25" customHeight="1">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ht="14.25" customHeight="1">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ht="14.25" customHeight="1">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ht="14.25" customHeight="1">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ht="14.25" customHeight="1">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ht="14.25" customHeight="1">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ht="14.25" customHeight="1">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ht="14.25" customHeight="1">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ht="14.25" customHeight="1">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ht="14.25" customHeight="1">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ht="14.25" customHeight="1">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ht="14.25" customHeight="1">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ht="14.25" customHeight="1">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ht="14.25" customHeight="1">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ht="14.25" customHeight="1">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ht="14.25" customHeight="1">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ht="14.25" customHeight="1">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ht="14.25" customHeight="1">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ht="14.25" customHeight="1">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ht="14.25" customHeight="1">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ht="14.25" customHeight="1">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ht="14.25" customHeight="1">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ht="14.25" customHeight="1">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ht="14.25" customHeight="1">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ht="14.25" customHeight="1">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ht="14.25" customHeight="1">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ht="14.25" customHeight="1">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ht="14.25" customHeight="1">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ht="14.25" customHeight="1">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ht="14.25" customHeight="1">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ht="14.25" customHeight="1">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ht="14.25" customHeight="1">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ht="14.25" customHeight="1">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ht="14.25" customHeight="1">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ht="14.25" customHeight="1">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ht="14.25" customHeight="1">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ht="14.25" customHeight="1">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ht="14.25" customHeight="1">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ht="14.25" customHeight="1">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ht="14.25" customHeight="1">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ht="14.25" customHeight="1">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ht="14.25" customHeight="1">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ht="14.25" customHeight="1">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ht="14.25" customHeight="1">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ht="14.25" customHeight="1">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ht="14.25" customHeight="1">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ht="14.25" customHeight="1">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ht="14.25" customHeight="1">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ht="14.25" customHeight="1">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ht="14.25" customHeight="1">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ht="14.25" customHeight="1">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ht="14.25" customHeight="1">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ht="14.25" customHeight="1">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ht="14.25" customHeight="1">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ht="14.25" customHeight="1">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ht="14.25" customHeight="1">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ht="14.25" customHeight="1">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ht="14.25" customHeight="1">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ht="14.25" customHeight="1">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ht="14.25" customHeight="1">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ht="14.25" customHeight="1">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ht="14.25" customHeight="1">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ht="14.25" customHeight="1">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ht="14.25" customHeight="1">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ht="14.25" customHeight="1">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ht="14.25" customHeight="1">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ht="14.25" customHeight="1">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ht="14.25" customHeight="1">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ht="14.25" customHeight="1">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ht="14.25" customHeight="1">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ht="14.25" customHeight="1">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ht="14.25" customHeight="1">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ht="14.25" customHeight="1">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ht="14.25" customHeight="1">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ht="14.25" customHeight="1">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ht="14.25" customHeight="1">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ht="14.25" customHeight="1">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ht="14.25" customHeight="1">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ht="14.25" customHeight="1">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ht="14.25" customHeight="1">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ht="14.25" customHeight="1">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ht="14.25" customHeight="1">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ht="14.25" customHeight="1">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ht="14.25" customHeight="1">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ht="14.25" customHeight="1">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ht="14.25" customHeight="1">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ht="14.25" customHeight="1">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ht="14.25" customHeight="1">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ht="14.25" customHeight="1">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ht="14.25" customHeight="1">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ht="14.25" customHeight="1">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ht="14.25" customHeight="1">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ht="14.25" customHeight="1">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ht="14.25" customHeight="1">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ht="14.25" customHeight="1">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ht="14.25" customHeight="1">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ht="14.25" customHeight="1">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ht="14.25" customHeight="1">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ht="14.25" customHeight="1">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ht="14.25" customHeight="1">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ht="14.25" customHeight="1">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ht="14.25" customHeight="1">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ht="14.25" customHeight="1">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ht="14.25" customHeight="1">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ht="14.25" customHeight="1">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ht="14.25" customHeight="1">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ht="14.25" customHeight="1">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ht="14.25" customHeight="1">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ht="14.25" customHeight="1">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ht="14.25" customHeight="1">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ht="14.25" customHeight="1">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ht="14.25" customHeight="1">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ht="14.25" customHeight="1">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ht="14.25" customHeight="1">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ht="14.25" customHeight="1">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ht="14.25" customHeight="1">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ht="14.25" customHeight="1">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ht="14.25" customHeight="1">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ht="14.25" customHeight="1">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ht="14.25" customHeight="1">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ht="14.25" customHeight="1">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ht="14.25" customHeight="1">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ht="14.25" customHeight="1">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ht="14.25" customHeight="1">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ht="14.25" customHeight="1">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ht="14.25" customHeight="1">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ht="14.25" customHeight="1">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ht="14.25" customHeight="1">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ht="14.25" customHeight="1">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ht="14.25" customHeight="1">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ht="14.25" customHeight="1">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ht="14.25" customHeight="1">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ht="14.25" customHeight="1">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ht="14.25" customHeight="1">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ht="14.25" customHeight="1">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ht="14.25" customHeight="1">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ht="14.25" customHeight="1">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ht="14.25" customHeight="1">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ht="14.25" customHeight="1">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ht="14.25" customHeight="1">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ht="14.25" customHeight="1">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ht="14.25" customHeight="1">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ht="14.25" customHeight="1">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ht="14.25" customHeight="1">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ht="14.25" customHeight="1">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ht="14.25" customHeight="1">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ht="14.25" customHeight="1">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ht="14.25" customHeight="1">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ht="14.25" customHeight="1">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ht="14.25" customHeight="1">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ht="14.25" customHeight="1">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ht="14.25" customHeight="1">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ht="14.25" customHeight="1">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ht="14.25" customHeight="1">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ht="14.25" customHeight="1">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ht="14.25" customHeight="1">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ht="14.25" customHeight="1">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ht="14.25" customHeight="1">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ht="14.25" customHeight="1">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ht="14.25" customHeight="1">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ht="14.25" customHeight="1">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ht="14.25" customHeight="1">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ht="14.25" customHeight="1">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ht="14.25" customHeight="1">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ht="14.25" customHeight="1">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ht="14.25" customHeight="1">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ht="14.25" customHeight="1">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ht="14.25" customHeight="1">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ht="14.25" customHeight="1">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ht="14.25" customHeight="1">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ht="14.25" customHeight="1">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ht="14.25" customHeight="1">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ht="14.25" customHeight="1">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ht="14.25" customHeight="1">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ht="14.25" customHeight="1">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ht="14.25" customHeight="1">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ht="14.25" customHeight="1">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ht="14.25" customHeight="1">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ht="14.25" customHeight="1">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ht="14.25" customHeight="1">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ht="14.25" customHeight="1">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ht="14.25" customHeight="1">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ht="14.25" customHeight="1">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ht="14.25" customHeight="1">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ht="14.25" customHeight="1">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ht="14.25" customHeight="1">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ht="14.25" customHeight="1">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ht="14.25" customHeight="1">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ht="14.25" customHeight="1">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ht="14.25" customHeight="1">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ht="14.25" customHeight="1">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ht="14.25" customHeight="1">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ht="14.25" customHeight="1">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ht="14.25" customHeight="1">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ht="14.25" customHeight="1">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ht="14.25" customHeight="1">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ht="14.25" customHeight="1">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ht="14.25" customHeight="1">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ht="14.25" customHeight="1">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ht="14.25" customHeight="1">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ht="14.25" customHeight="1">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ht="14.25" customHeight="1">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ht="14.25" customHeight="1">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ht="14.25" customHeight="1">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ht="14.25" customHeight="1">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ht="14.25" customHeight="1">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ht="14.25" customHeight="1">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ht="14.25" customHeight="1">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ht="14.25" customHeight="1">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ht="14.25" customHeight="1">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ht="14.25" customHeight="1">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ht="14.25" customHeight="1">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ht="14.25" customHeight="1">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ht="14.25" customHeight="1">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ht="14.25" customHeight="1">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ht="14.25" customHeight="1">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ht="14.25" customHeight="1">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ht="14.25" customHeight="1">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ht="14.25" customHeight="1">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ht="14.25" customHeight="1">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ht="14.25" customHeight="1">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ht="14.25" customHeight="1">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ht="14.25" customHeight="1">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ht="14.25" customHeight="1">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ht="14.25" customHeight="1">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ht="14.25" customHeight="1">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ht="14.25" customHeight="1">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ht="14.25" customHeight="1">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ht="14.25" customHeight="1">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ht="14.25" customHeight="1">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ht="14.25" customHeight="1">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ht="14.25" customHeight="1">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ht="14.25" customHeight="1">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ht="14.25" customHeight="1">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ht="14.25" customHeight="1">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ht="14.25" customHeight="1">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ht="14.25" customHeight="1">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ht="14.25" customHeight="1">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ht="14.25" customHeight="1">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ht="14.25" customHeight="1">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ht="14.25" customHeight="1">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ht="14.25" customHeight="1">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ht="14.25" customHeight="1">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ht="14.25" customHeight="1">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ht="14.25" customHeight="1">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ht="14.25" customHeight="1">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ht="14.25" customHeight="1">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ht="14.25" customHeight="1">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ht="14.25" customHeight="1">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ht="14.25" customHeight="1">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ht="14.25" customHeight="1">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ht="14.25" customHeight="1">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ht="14.25" customHeight="1">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ht="14.25" customHeight="1">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ht="14.25" customHeight="1">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ht="14.25" customHeight="1">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ht="14.25" customHeight="1">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ht="14.25" customHeight="1">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ht="14.25" customHeight="1">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ht="14.25" customHeight="1">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ht="14.25" customHeight="1">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ht="14.25" customHeight="1">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ht="14.25" customHeight="1">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ht="14.25" customHeight="1">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ht="14.25" customHeight="1">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ht="14.25" customHeight="1">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ht="14.25" customHeight="1">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ht="14.25" customHeight="1">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ht="14.25" customHeight="1">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ht="14.25" customHeight="1">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ht="14.25" customHeight="1">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ht="14.25" customHeight="1">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ht="14.25" customHeight="1">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ht="14.25" customHeight="1">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ht="14.25" customHeight="1">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ht="14.25" customHeight="1">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ht="14.25" customHeight="1">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ht="14.25" customHeight="1">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ht="14.25" customHeight="1">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ht="14.25" customHeight="1">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ht="14.25" customHeight="1">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ht="14.25" customHeight="1">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ht="14.25" customHeight="1">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ht="14.25" customHeight="1">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ht="14.25" customHeight="1">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ht="14.25" customHeight="1">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ht="14.25" customHeight="1">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ht="14.25" customHeight="1">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ht="14.25" customHeight="1">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ht="14.25" customHeight="1">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ht="14.25" customHeight="1">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ht="14.25" customHeight="1">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ht="14.25" customHeight="1">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ht="14.25" customHeight="1">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ht="14.25" customHeight="1">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ht="14.25" customHeight="1">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ht="14.25" customHeight="1">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ht="14.25" customHeight="1">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ht="14.25" customHeight="1">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ht="14.25" customHeight="1">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ht="14.25" customHeight="1">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ht="14.25" customHeight="1">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ht="14.25" customHeight="1">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ht="14.25" customHeight="1">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ht="14.25" customHeight="1">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ht="14.25" customHeight="1">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ht="14.25" customHeight="1">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ht="14.25" customHeight="1">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ht="14.25" customHeight="1">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ht="14.25" customHeight="1">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ht="14.25" customHeight="1">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ht="14.25" customHeight="1">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ht="14.25" customHeight="1">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ht="14.25" customHeight="1">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ht="14.25" customHeight="1">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ht="14.25" customHeight="1">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ht="14.25" customHeight="1">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ht="14.25" customHeight="1">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ht="14.25" customHeight="1">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ht="14.25" customHeight="1">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ht="14.25" customHeight="1">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ht="14.25" customHeight="1">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ht="14.25" customHeight="1">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ht="14.25" customHeight="1">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ht="14.25" customHeight="1">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ht="14.25" customHeight="1">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ht="14.25" customHeight="1">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ht="14.25" customHeight="1">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ht="14.25" customHeight="1">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ht="14.25" customHeight="1">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ht="14.25" customHeight="1">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ht="14.25" customHeight="1">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ht="14.25" customHeight="1">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ht="14.25" customHeight="1">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ht="14.25" customHeight="1">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ht="14.25" customHeight="1">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ht="14.25" customHeight="1">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ht="14.25" customHeight="1">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ht="14.25" customHeight="1">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ht="14.25" customHeight="1">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ht="14.25" customHeight="1">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ht="14.25" customHeight="1">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ht="14.25" customHeight="1">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ht="14.25" customHeight="1">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ht="14.25" customHeight="1">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ht="14.25" customHeight="1">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ht="14.25" customHeight="1">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ht="14.25" customHeight="1">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ht="14.25" customHeight="1">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ht="14.25" customHeight="1">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ht="14.25" customHeight="1">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ht="14.25" customHeight="1">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ht="14.25" customHeight="1">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ht="14.25" customHeight="1">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ht="14.25" customHeight="1">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ht="14.25" customHeight="1">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ht="14.25" customHeight="1">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ht="14.25" customHeight="1">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ht="14.25" customHeight="1">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ht="14.25" customHeight="1">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ht="14.25" customHeight="1">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ht="14.25" customHeight="1">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ht="14.25" customHeight="1">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ht="14.25" customHeight="1">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ht="14.25" customHeight="1">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ht="14.25" customHeight="1">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ht="14.25" customHeight="1">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ht="14.25" customHeight="1">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ht="14.25" customHeight="1">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ht="14.25" customHeight="1">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ht="14.25" customHeight="1">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ht="14.25" customHeight="1">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ht="14.25" customHeight="1">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ht="14.25" customHeight="1">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ht="14.25" customHeight="1">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ht="14.25" customHeight="1">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ht="14.25" customHeight="1">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ht="14.25" customHeight="1">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ht="14.25" customHeight="1">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ht="14.25" customHeight="1">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ht="14.25" customHeight="1">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ht="14.25" customHeight="1">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ht="14.25" customHeight="1">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ht="14.25" customHeight="1">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ht="14.25" customHeight="1">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ht="14.25" customHeight="1">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ht="14.25" customHeight="1">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ht="14.25" customHeight="1">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ht="14.25" customHeight="1">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ht="14.25" customHeight="1">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ht="14.25" customHeight="1">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ht="14.25" customHeight="1">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ht="14.25" customHeight="1">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ht="14.25" customHeight="1">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ht="14.25" customHeight="1">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ht="14.25" customHeight="1">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ht="14.25" customHeight="1">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ht="14.25" customHeight="1">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ht="14.25" customHeight="1">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ht="14.25" customHeight="1">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ht="14.25" customHeight="1">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ht="14.25" customHeight="1">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ht="14.25" customHeight="1">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ht="14.25" customHeight="1">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ht="14.25" customHeight="1">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ht="14.25" customHeight="1">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ht="14.25" customHeight="1">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ht="14.25" customHeight="1">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ht="14.25" customHeight="1">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ht="14.25" customHeight="1">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ht="14.25" customHeight="1">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ht="14.25" customHeight="1">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ht="14.25" customHeight="1">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ht="14.25" customHeight="1">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ht="14.25" customHeight="1">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ht="14.25" customHeight="1">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ht="14.25" customHeight="1">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ht="14.25" customHeight="1">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ht="14.25" customHeight="1">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ht="14.25" customHeight="1">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ht="14.25" customHeight="1">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ht="14.25" customHeight="1">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ht="14.25" customHeight="1">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ht="14.25" customHeight="1">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ht="14.25" customHeight="1">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ht="14.25" customHeight="1">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ht="14.25" customHeight="1">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ht="14.25" customHeight="1">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ht="14.25" customHeight="1">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ht="14.25" customHeight="1">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ht="14.25" customHeight="1">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ht="14.25" customHeight="1">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ht="14.25" customHeight="1">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ht="14.25" customHeight="1">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ht="14.25" customHeight="1">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ht="14.25" customHeight="1">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ht="14.25" customHeight="1">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ht="14.25" customHeight="1">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ht="14.25" customHeight="1">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ht="14.25" customHeight="1">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ht="14.25" customHeight="1">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ht="14.25" customHeight="1">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ht="14.25" customHeight="1">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ht="14.25" customHeight="1">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ht="14.25" customHeight="1">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ht="14.25" customHeight="1">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ht="14.25" customHeight="1">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ht="14.25" customHeight="1">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ht="14.25" customHeight="1">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ht="14.25" customHeight="1">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ht="14.25" customHeight="1">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ht="14.25" customHeight="1">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ht="14.25" customHeight="1">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ht="14.25" customHeight="1">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ht="14.25" customHeight="1">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ht="14.25" customHeight="1">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ht="14.25" customHeight="1">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ht="14.25" customHeight="1">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ht="14.25" customHeight="1">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ht="14.25" customHeight="1">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ht="14.25" customHeight="1">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ht="14.25" customHeight="1">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ht="14.25" customHeight="1">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ht="14.25" customHeight="1">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ht="14.25" customHeight="1">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ht="14.25" customHeight="1">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ht="14.25" customHeight="1">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ht="14.25" customHeight="1">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ht="14.25" customHeight="1">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ht="14.25" customHeight="1">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ht="14.25" customHeight="1">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ht="14.25" customHeight="1">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ht="14.25" customHeight="1">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ht="14.25" customHeight="1">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ht="14.25" customHeight="1">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ht="14.25" customHeight="1">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ht="14.25" customHeight="1">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ht="14.25" customHeight="1">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ht="14.25" customHeight="1">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ht="14.25" customHeight="1">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ht="14.25" customHeight="1">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ht="14.25" customHeight="1">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ht="14.25" customHeight="1">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ht="14.25" customHeight="1">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ht="14.25" customHeight="1">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ht="14.25" customHeight="1">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ht="14.25" customHeight="1">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ht="14.25" customHeight="1">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ht="14.25" customHeight="1">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ht="14.25" customHeight="1">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ht="14.25" customHeight="1">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ht="14.25" customHeight="1">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ht="14.25" customHeight="1">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ht="14.25" customHeight="1">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ht="14.25" customHeight="1">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ht="14.25" customHeight="1">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ht="14.25" customHeight="1">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ht="14.25" customHeight="1">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ht="14.25" customHeight="1">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ht="14.25" customHeight="1">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ht="14.25" customHeight="1">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ht="14.25" customHeight="1">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ht="14.25" customHeight="1">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ht="14.25" customHeight="1">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ht="14.25" customHeight="1">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ht="14.25" customHeight="1">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ht="14.25" customHeight="1">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ht="14.25" customHeight="1">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ht="14.25" customHeight="1">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ht="14.25" customHeight="1">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ht="14.25" customHeight="1">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row>
    <row r="1000" ht="14.25" customHeight="1">
      <c r="A1000" s="143"/>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sheetData>
  <mergeCells count="77">
    <mergeCell ref="C46:H46"/>
    <mergeCell ref="C47:H47"/>
    <mergeCell ref="C48:H48"/>
    <mergeCell ref="C49:H49"/>
    <mergeCell ref="C50:H50"/>
    <mergeCell ref="C51:H51"/>
    <mergeCell ref="C52:H52"/>
    <mergeCell ref="C53:H53"/>
    <mergeCell ref="C54:H54"/>
    <mergeCell ref="C55:H55"/>
    <mergeCell ref="C56:H56"/>
    <mergeCell ref="C57:H57"/>
    <mergeCell ref="C58:H58"/>
    <mergeCell ref="C59:H59"/>
    <mergeCell ref="B66:C66"/>
    <mergeCell ref="B67:C67"/>
    <mergeCell ref="D67:E67"/>
    <mergeCell ref="B68:C68"/>
    <mergeCell ref="D68:E68"/>
    <mergeCell ref="B69:C69"/>
    <mergeCell ref="D69:G69"/>
    <mergeCell ref="C60:H60"/>
    <mergeCell ref="B62:D62"/>
    <mergeCell ref="E62:H62"/>
    <mergeCell ref="J62:L62"/>
    <mergeCell ref="D64:H64"/>
    <mergeCell ref="B65:C65"/>
    <mergeCell ref="D66:G66"/>
    <mergeCell ref="B7:C7"/>
    <mergeCell ref="B8:C8"/>
    <mergeCell ref="B9:C9"/>
    <mergeCell ref="B10:C10"/>
    <mergeCell ref="B11:C11"/>
    <mergeCell ref="B12:C12"/>
    <mergeCell ref="B15:D15"/>
    <mergeCell ref="K2:L2"/>
    <mergeCell ref="B3:C3"/>
    <mergeCell ref="K3:L3"/>
    <mergeCell ref="B4:L4"/>
    <mergeCell ref="B5:L5"/>
    <mergeCell ref="B6:L6"/>
    <mergeCell ref="D7:L7"/>
    <mergeCell ref="G8:L8"/>
    <mergeCell ref="D9:L9"/>
    <mergeCell ref="D10:F10"/>
    <mergeCell ref="K12:L12"/>
    <mergeCell ref="I13:J13"/>
    <mergeCell ref="C16:H16"/>
    <mergeCell ref="C17:H17"/>
    <mergeCell ref="B18:L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B34:L34"/>
    <mergeCell ref="C35:H35"/>
    <mergeCell ref="C36:H36"/>
    <mergeCell ref="C37:H37"/>
    <mergeCell ref="C38:H38"/>
    <mergeCell ref="C39:H39"/>
    <mergeCell ref="C40:H40"/>
    <mergeCell ref="C41:H41"/>
    <mergeCell ref="C42:H42"/>
    <mergeCell ref="C43:H43"/>
    <mergeCell ref="C44:H44"/>
    <mergeCell ref="C45:H45"/>
  </mergeCells>
  <conditionalFormatting sqref="J19:K21 J23:K32 J36:K46 J49 J51:K59">
    <cfRule type="cellIs" dxfId="2" priority="1" operator="lessThan">
      <formula>0</formula>
    </cfRule>
  </conditionalFormatting>
  <conditionalFormatting sqref="J19:K21 J23:K32 J36:K46 J49 J51:K59">
    <cfRule type="cellIs" dxfId="3" priority="2" operator="notEqual">
      <formula>ROUND(J23,0)</formula>
    </cfRule>
  </conditionalFormatting>
  <conditionalFormatting sqref="J22:K22 J33:K33 J35:K35 J47:K47 J60:K60 K49">
    <cfRule type="cellIs" dxfId="2" priority="3" operator="lessThan">
      <formula>0</formula>
    </cfRule>
  </conditionalFormatting>
  <conditionalFormatting sqref="D7:L7">
    <cfRule type="cellIs" dxfId="4" priority="4" operator="equal">
      <formula>"(za ovo razdoblje i ovu vrstu obveznika obrazac se ne popunjava)"</formula>
    </cfRule>
  </conditionalFormatting>
  <conditionalFormatting sqref="B6:L6">
    <cfRule type="cellIs" dxfId="5" priority="5" operator="equal">
      <formula>$P$7</formula>
    </cfRule>
  </conditionalFormatting>
  <dataValidations>
    <dataValidation type="decimal" operator="notEqual" allowBlank="1" showInputMessage="1" showErrorMessage="1" prompt="Nedozvoljen unos - Dozvoljen je samo upis cijelih pozitivnih ili negativnih brojeva, ako je iznos nula (tj. nema podatka), upišite nulu" sqref="J48:K48">
      <formula1>9.999999999E9</formula1>
    </dataValidation>
    <dataValidation type="decimal" operator="greaterThanOrEqual" allowBlank="1" showInputMessage="1" showErrorMessage="1" prompt="Nedozvoljen unos - Dozvoljen je samo upis pozitivnih cijelih brojeva, ako je iznos nula (tj. nema podatka), upišite nulu" sqref="J19:K33 J35:K47 J49:K49 J51:K60">
      <formula1>0.0</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3.0" topLeftCell="A4" activePane="bottomLeft" state="frozen"/>
      <selection activeCell="B5" sqref="B5" pane="bottomLeft"/>
    </sheetView>
  </sheetViews>
  <sheetFormatPr customHeight="1" defaultColWidth="12.63" defaultRowHeight="15.0"/>
  <cols>
    <col customWidth="1" min="1" max="1" width="25.25"/>
    <col customWidth="1" min="2" max="2" width="8.0"/>
    <col customWidth="1" min="3" max="3" width="6.25"/>
    <col customWidth="1" min="4" max="4" width="10.75"/>
    <col customWidth="1" min="5" max="9" width="16.75"/>
    <col customWidth="1" min="10" max="10" width="3.13"/>
    <col customWidth="1" hidden="1" min="11" max="11" width="9.13"/>
    <col customWidth="1" min="12" max="26" width="8.0"/>
  </cols>
  <sheetData>
    <row r="1" ht="24.75" customHeight="1">
      <c r="A1" s="2" t="s">
        <v>0</v>
      </c>
      <c r="B1" s="3" t="s">
        <v>12</v>
      </c>
      <c r="C1" s="3" t="s">
        <v>1</v>
      </c>
      <c r="D1" s="3" t="s">
        <v>2</v>
      </c>
      <c r="E1" s="4" t="s">
        <v>3</v>
      </c>
      <c r="F1" s="3" t="s">
        <v>4</v>
      </c>
      <c r="G1" s="3" t="s">
        <v>5</v>
      </c>
      <c r="H1" s="5" t="s">
        <v>6</v>
      </c>
      <c r="I1" s="48"/>
      <c r="J1" s="1"/>
      <c r="K1" s="1"/>
      <c r="L1" s="1"/>
      <c r="M1" s="1"/>
      <c r="N1" s="1"/>
      <c r="O1" s="1"/>
      <c r="P1" s="1"/>
      <c r="Q1" s="1"/>
      <c r="R1" s="1"/>
      <c r="S1" s="1"/>
      <c r="T1" s="1"/>
      <c r="U1" s="1"/>
      <c r="V1" s="1"/>
      <c r="W1" s="1"/>
      <c r="X1" s="1"/>
      <c r="Y1" s="1"/>
      <c r="Z1" s="1"/>
    </row>
    <row r="2" ht="30.0" customHeight="1">
      <c r="A2" s="313" t="s">
        <v>2463</v>
      </c>
      <c r="J2" s="1"/>
      <c r="K2" s="1"/>
      <c r="L2" s="1"/>
      <c r="M2" s="1"/>
      <c r="N2" s="1"/>
      <c r="O2" s="1"/>
      <c r="P2" s="1"/>
      <c r="Q2" s="1"/>
      <c r="R2" s="1"/>
      <c r="S2" s="1"/>
      <c r="T2" s="1"/>
      <c r="U2" s="1"/>
      <c r="V2" s="1"/>
      <c r="W2" s="1"/>
      <c r="X2" s="1"/>
      <c r="Y2" s="1"/>
      <c r="Z2" s="1"/>
    </row>
    <row r="3" ht="22.5" customHeight="1">
      <c r="A3" s="314" t="s">
        <v>2464</v>
      </c>
      <c r="B3" s="102" t="s">
        <v>2465</v>
      </c>
      <c r="C3" s="1"/>
      <c r="D3" s="102" t="s">
        <v>2466</v>
      </c>
      <c r="E3" s="315" t="s">
        <v>2467</v>
      </c>
      <c r="F3" s="28"/>
      <c r="G3" s="28"/>
      <c r="H3" s="28"/>
      <c r="I3" s="29"/>
      <c r="J3" s="1"/>
      <c r="K3" s="1"/>
      <c r="L3" s="1"/>
      <c r="M3" s="1"/>
      <c r="N3" s="1"/>
      <c r="O3" s="1"/>
      <c r="P3" s="1"/>
      <c r="Q3" s="1"/>
      <c r="R3" s="1"/>
      <c r="S3" s="1"/>
      <c r="T3" s="1"/>
      <c r="U3" s="1"/>
      <c r="V3" s="1"/>
      <c r="W3" s="1"/>
      <c r="X3" s="1"/>
      <c r="Y3" s="1"/>
      <c r="Z3" s="1"/>
    </row>
    <row r="4" ht="14.25" customHeight="1">
      <c r="A4" s="316" t="s">
        <v>2468</v>
      </c>
      <c r="B4" s="317">
        <v>16.0</v>
      </c>
      <c r="C4" s="318"/>
      <c r="D4" s="319">
        <v>111.0</v>
      </c>
      <c r="E4" s="320" t="s">
        <v>127</v>
      </c>
      <c r="F4" s="190"/>
      <c r="G4" s="190"/>
      <c r="H4" s="190"/>
      <c r="I4" s="321"/>
      <c r="J4" s="1"/>
      <c r="K4" s="1"/>
      <c r="L4" s="1"/>
      <c r="M4" s="1"/>
      <c r="N4" s="1"/>
      <c r="O4" s="1"/>
      <c r="P4" s="1"/>
      <c r="Q4" s="1"/>
      <c r="R4" s="1"/>
      <c r="S4" s="1"/>
      <c r="T4" s="1"/>
      <c r="U4" s="1"/>
      <c r="V4" s="1"/>
      <c r="W4" s="1"/>
      <c r="X4" s="1"/>
      <c r="Y4" s="1"/>
      <c r="Z4" s="1"/>
    </row>
    <row r="5" ht="14.25" customHeight="1">
      <c r="A5" s="322" t="s">
        <v>2469</v>
      </c>
      <c r="B5" s="323">
        <v>14.0</v>
      </c>
      <c r="C5" s="318"/>
      <c r="D5" s="324">
        <v>112.0</v>
      </c>
      <c r="E5" s="325" t="s">
        <v>131</v>
      </c>
      <c r="F5" s="199"/>
      <c r="G5" s="199"/>
      <c r="H5" s="199"/>
      <c r="I5" s="326"/>
      <c r="J5" s="1"/>
      <c r="K5" s="1"/>
      <c r="L5" s="1"/>
      <c r="M5" s="1"/>
      <c r="N5" s="1"/>
      <c r="O5" s="1"/>
      <c r="P5" s="1"/>
      <c r="Q5" s="1"/>
      <c r="R5" s="1"/>
      <c r="S5" s="1"/>
      <c r="T5" s="1"/>
      <c r="U5" s="1"/>
      <c r="V5" s="1"/>
      <c r="W5" s="1"/>
      <c r="X5" s="1"/>
      <c r="Y5" s="1"/>
      <c r="Z5" s="1"/>
    </row>
    <row r="6" ht="14.25" customHeight="1">
      <c r="A6" s="322" t="s">
        <v>2470</v>
      </c>
      <c r="B6" s="323">
        <v>16.0</v>
      </c>
      <c r="C6" s="318"/>
      <c r="D6" s="324">
        <v>113.0</v>
      </c>
      <c r="E6" s="325" t="s">
        <v>136</v>
      </c>
      <c r="F6" s="199"/>
      <c r="G6" s="199"/>
      <c r="H6" s="199"/>
      <c r="I6" s="326"/>
      <c r="J6" s="1"/>
      <c r="K6" s="1"/>
      <c r="L6" s="1"/>
      <c r="M6" s="1"/>
      <c r="N6" s="1"/>
      <c r="O6" s="1"/>
      <c r="P6" s="1"/>
      <c r="Q6" s="1"/>
      <c r="R6" s="1"/>
      <c r="S6" s="1"/>
      <c r="T6" s="1"/>
      <c r="U6" s="1"/>
      <c r="V6" s="1"/>
      <c r="W6" s="1"/>
      <c r="X6" s="1"/>
      <c r="Y6" s="1"/>
      <c r="Z6" s="1"/>
    </row>
    <row r="7" ht="14.25" customHeight="1">
      <c r="A7" s="322" t="s">
        <v>2471</v>
      </c>
      <c r="B7" s="323">
        <v>8.0</v>
      </c>
      <c r="C7" s="318"/>
      <c r="D7" s="324">
        <v>114.0</v>
      </c>
      <c r="E7" s="325" t="s">
        <v>139</v>
      </c>
      <c r="F7" s="199"/>
      <c r="G7" s="199"/>
      <c r="H7" s="199"/>
      <c r="I7" s="326"/>
      <c r="J7" s="1"/>
      <c r="K7" s="1"/>
      <c r="L7" s="1"/>
      <c r="M7" s="1"/>
      <c r="N7" s="1"/>
      <c r="O7" s="1"/>
      <c r="P7" s="1"/>
      <c r="Q7" s="1"/>
      <c r="R7" s="1"/>
      <c r="S7" s="1"/>
      <c r="T7" s="1"/>
      <c r="U7" s="1"/>
      <c r="V7" s="1"/>
      <c r="W7" s="1"/>
      <c r="X7" s="1"/>
      <c r="Y7" s="1"/>
      <c r="Z7" s="1"/>
    </row>
    <row r="8" ht="14.25" customHeight="1">
      <c r="A8" s="322" t="s">
        <v>2472</v>
      </c>
      <c r="B8" s="323">
        <v>18.0</v>
      </c>
      <c r="C8" s="318"/>
      <c r="D8" s="324">
        <v>115.0</v>
      </c>
      <c r="E8" s="325" t="s">
        <v>142</v>
      </c>
      <c r="F8" s="199"/>
      <c r="G8" s="199"/>
      <c r="H8" s="199"/>
      <c r="I8" s="326"/>
      <c r="J8" s="1"/>
      <c r="K8" s="1"/>
      <c r="L8" s="1"/>
      <c r="M8" s="1"/>
      <c r="N8" s="1"/>
      <c r="O8" s="1"/>
      <c r="P8" s="1"/>
      <c r="Q8" s="1"/>
      <c r="R8" s="1"/>
      <c r="S8" s="1"/>
      <c r="T8" s="1"/>
      <c r="U8" s="1"/>
      <c r="V8" s="1"/>
      <c r="W8" s="1"/>
      <c r="X8" s="1"/>
      <c r="Y8" s="1"/>
      <c r="Z8" s="1"/>
    </row>
    <row r="9" ht="14.25" customHeight="1">
      <c r="A9" s="322" t="s">
        <v>2473</v>
      </c>
      <c r="B9" s="323">
        <v>18.0</v>
      </c>
      <c r="C9" s="318"/>
      <c r="D9" s="324">
        <v>116.0</v>
      </c>
      <c r="E9" s="325" t="s">
        <v>145</v>
      </c>
      <c r="F9" s="199"/>
      <c r="G9" s="199"/>
      <c r="H9" s="199"/>
      <c r="I9" s="326"/>
      <c r="J9" s="1"/>
      <c r="K9" s="1"/>
      <c r="L9" s="1"/>
      <c r="M9" s="1"/>
      <c r="N9" s="1"/>
      <c r="O9" s="1"/>
      <c r="P9" s="1"/>
      <c r="Q9" s="1"/>
      <c r="R9" s="1"/>
      <c r="S9" s="1"/>
      <c r="T9" s="1"/>
      <c r="U9" s="1"/>
      <c r="V9" s="1"/>
      <c r="W9" s="1"/>
      <c r="X9" s="1"/>
      <c r="Y9" s="1"/>
      <c r="Z9" s="1"/>
    </row>
    <row r="10" ht="14.25" customHeight="1">
      <c r="A10" s="322" t="s">
        <v>2474</v>
      </c>
      <c r="B10" s="323">
        <v>4.0</v>
      </c>
      <c r="C10" s="318"/>
      <c r="D10" s="324">
        <v>119.0</v>
      </c>
      <c r="E10" s="325" t="s">
        <v>148</v>
      </c>
      <c r="F10" s="199"/>
      <c r="G10" s="199"/>
      <c r="H10" s="199"/>
      <c r="I10" s="326"/>
      <c r="J10" s="1"/>
      <c r="K10" s="1"/>
      <c r="L10" s="1"/>
      <c r="M10" s="1"/>
      <c r="N10" s="1"/>
      <c r="O10" s="1"/>
      <c r="P10" s="1"/>
      <c r="Q10" s="1"/>
      <c r="R10" s="1"/>
      <c r="S10" s="1"/>
      <c r="T10" s="1"/>
      <c r="U10" s="1"/>
      <c r="V10" s="1"/>
      <c r="W10" s="1"/>
      <c r="X10" s="1"/>
      <c r="Y10" s="1"/>
      <c r="Z10" s="1"/>
    </row>
    <row r="11" ht="14.25" customHeight="1">
      <c r="A11" s="322" t="s">
        <v>2475</v>
      </c>
      <c r="B11" s="323">
        <v>8.0</v>
      </c>
      <c r="C11" s="318"/>
      <c r="D11" s="324">
        <v>121.0</v>
      </c>
      <c r="E11" s="325" t="s">
        <v>152</v>
      </c>
      <c r="F11" s="199"/>
      <c r="G11" s="199"/>
      <c r="H11" s="199"/>
      <c r="I11" s="326"/>
      <c r="J11" s="1"/>
      <c r="K11" s="1"/>
      <c r="L11" s="1"/>
      <c r="M11" s="1"/>
      <c r="N11" s="1"/>
      <c r="O11" s="1"/>
      <c r="P11" s="1"/>
      <c r="Q11" s="1"/>
      <c r="R11" s="1"/>
      <c r="S11" s="1"/>
      <c r="T11" s="1"/>
      <c r="U11" s="1"/>
      <c r="V11" s="1"/>
      <c r="W11" s="1"/>
      <c r="X11" s="1"/>
      <c r="Y11" s="1"/>
      <c r="Z11" s="1"/>
    </row>
    <row r="12" ht="14.25" customHeight="1">
      <c r="A12" s="322" t="s">
        <v>2476</v>
      </c>
      <c r="B12" s="323">
        <v>17.0</v>
      </c>
      <c r="C12" s="318"/>
      <c r="D12" s="324">
        <v>122.0</v>
      </c>
      <c r="E12" s="325" t="s">
        <v>155</v>
      </c>
      <c r="F12" s="199"/>
      <c r="G12" s="199"/>
      <c r="H12" s="199"/>
      <c r="I12" s="326"/>
      <c r="J12" s="1"/>
      <c r="K12" s="1"/>
      <c r="L12" s="1"/>
      <c r="M12" s="1"/>
      <c r="N12" s="1"/>
      <c r="O12" s="1"/>
      <c r="P12" s="1"/>
      <c r="Q12" s="1"/>
      <c r="R12" s="1"/>
      <c r="S12" s="1"/>
      <c r="T12" s="1"/>
      <c r="U12" s="1"/>
      <c r="V12" s="1"/>
      <c r="W12" s="1"/>
      <c r="X12" s="1"/>
      <c r="Y12" s="1"/>
      <c r="Z12" s="1"/>
    </row>
    <row r="13" ht="14.25" customHeight="1">
      <c r="A13" s="322" t="s">
        <v>2477</v>
      </c>
      <c r="B13" s="323">
        <v>12.0</v>
      </c>
      <c r="C13" s="318"/>
      <c r="D13" s="324">
        <v>123.0</v>
      </c>
      <c r="E13" s="325" t="s">
        <v>159</v>
      </c>
      <c r="F13" s="199"/>
      <c r="G13" s="199"/>
      <c r="H13" s="199"/>
      <c r="I13" s="326"/>
      <c r="J13" s="1"/>
      <c r="K13" s="1"/>
      <c r="L13" s="1"/>
      <c r="M13" s="1"/>
      <c r="N13" s="1"/>
      <c r="O13" s="1"/>
      <c r="P13" s="1"/>
      <c r="Q13" s="1"/>
      <c r="R13" s="1"/>
      <c r="S13" s="1"/>
      <c r="T13" s="1"/>
      <c r="U13" s="1"/>
      <c r="V13" s="1"/>
      <c r="W13" s="1"/>
      <c r="X13" s="1"/>
      <c r="Y13" s="1"/>
      <c r="Z13" s="1"/>
    </row>
    <row r="14" ht="14.25" customHeight="1">
      <c r="A14" s="322" t="s">
        <v>2478</v>
      </c>
      <c r="B14" s="323">
        <v>2.0</v>
      </c>
      <c r="C14" s="318"/>
      <c r="D14" s="324">
        <v>124.0</v>
      </c>
      <c r="E14" s="325" t="s">
        <v>165</v>
      </c>
      <c r="F14" s="199"/>
      <c r="G14" s="199"/>
      <c r="H14" s="199"/>
      <c r="I14" s="326"/>
      <c r="J14" s="1"/>
      <c r="K14" s="1"/>
      <c r="L14" s="1"/>
      <c r="M14" s="1"/>
      <c r="N14" s="1"/>
      <c r="O14" s="1"/>
      <c r="P14" s="1"/>
      <c r="Q14" s="1"/>
      <c r="R14" s="1"/>
      <c r="S14" s="1"/>
      <c r="T14" s="1"/>
      <c r="U14" s="1"/>
      <c r="V14" s="1"/>
      <c r="W14" s="1"/>
      <c r="X14" s="1"/>
      <c r="Y14" s="1"/>
      <c r="Z14" s="1"/>
    </row>
    <row r="15" ht="14.25" customHeight="1">
      <c r="A15" s="322" t="s">
        <v>2479</v>
      </c>
      <c r="B15" s="323">
        <v>1.0</v>
      </c>
      <c r="C15" s="318"/>
      <c r="D15" s="324">
        <v>125.0</v>
      </c>
      <c r="E15" s="325" t="s">
        <v>169</v>
      </c>
      <c r="F15" s="199"/>
      <c r="G15" s="199"/>
      <c r="H15" s="199"/>
      <c r="I15" s="326"/>
      <c r="J15" s="1"/>
      <c r="K15" s="1"/>
      <c r="L15" s="1"/>
      <c r="M15" s="1"/>
      <c r="N15" s="1"/>
      <c r="O15" s="1"/>
      <c r="P15" s="1"/>
      <c r="Q15" s="1"/>
      <c r="R15" s="1"/>
      <c r="S15" s="1"/>
      <c r="T15" s="1"/>
      <c r="U15" s="1"/>
      <c r="V15" s="1"/>
      <c r="W15" s="1"/>
      <c r="X15" s="1"/>
      <c r="Y15" s="1"/>
      <c r="Z15" s="1"/>
    </row>
    <row r="16" ht="14.25" customHeight="1">
      <c r="A16" s="322" t="s">
        <v>2480</v>
      </c>
      <c r="B16" s="323">
        <v>5.0</v>
      </c>
      <c r="C16" s="318"/>
      <c r="D16" s="324">
        <v>126.0</v>
      </c>
      <c r="E16" s="325" t="s">
        <v>173</v>
      </c>
      <c r="F16" s="199"/>
      <c r="G16" s="199"/>
      <c r="H16" s="199"/>
      <c r="I16" s="326"/>
      <c r="J16" s="1"/>
      <c r="K16" s="1"/>
      <c r="L16" s="1"/>
      <c r="M16" s="1"/>
      <c r="N16" s="1"/>
      <c r="O16" s="1"/>
      <c r="P16" s="1"/>
      <c r="Q16" s="1"/>
      <c r="R16" s="1"/>
      <c r="S16" s="1"/>
      <c r="T16" s="1"/>
      <c r="U16" s="1"/>
      <c r="V16" s="1"/>
      <c r="W16" s="1"/>
      <c r="X16" s="1"/>
      <c r="Y16" s="1"/>
      <c r="Z16" s="1"/>
    </row>
    <row r="17" ht="14.25" customHeight="1">
      <c r="A17" s="322" t="s">
        <v>2481</v>
      </c>
      <c r="B17" s="323">
        <v>14.0</v>
      </c>
      <c r="C17" s="318"/>
      <c r="D17" s="324">
        <v>127.0</v>
      </c>
      <c r="E17" s="325" t="s">
        <v>177</v>
      </c>
      <c r="F17" s="199"/>
      <c r="G17" s="199"/>
      <c r="H17" s="199"/>
      <c r="I17" s="326"/>
      <c r="J17" s="1"/>
      <c r="K17" s="1"/>
      <c r="L17" s="1"/>
      <c r="M17" s="1"/>
      <c r="N17" s="1"/>
      <c r="O17" s="1"/>
      <c r="P17" s="1"/>
      <c r="Q17" s="1"/>
      <c r="R17" s="1"/>
      <c r="S17" s="1"/>
      <c r="T17" s="1"/>
      <c r="U17" s="1"/>
      <c r="V17" s="1"/>
      <c r="W17" s="1"/>
      <c r="X17" s="1"/>
      <c r="Y17" s="1"/>
      <c r="Z17" s="1"/>
    </row>
    <row r="18" ht="14.25" customHeight="1">
      <c r="A18" s="322" t="s">
        <v>2482</v>
      </c>
      <c r="B18" s="323">
        <v>20.0</v>
      </c>
      <c r="C18" s="318"/>
      <c r="D18" s="324">
        <v>128.0</v>
      </c>
      <c r="E18" s="325" t="s">
        <v>181</v>
      </c>
      <c r="F18" s="199"/>
      <c r="G18" s="199"/>
      <c r="H18" s="199"/>
      <c r="I18" s="326"/>
      <c r="J18" s="1"/>
      <c r="K18" s="1"/>
      <c r="L18" s="1"/>
      <c r="M18" s="1"/>
      <c r="N18" s="1"/>
      <c r="O18" s="1"/>
      <c r="P18" s="1"/>
      <c r="Q18" s="1"/>
      <c r="R18" s="1"/>
      <c r="S18" s="1"/>
      <c r="T18" s="1"/>
      <c r="U18" s="1"/>
      <c r="V18" s="1"/>
      <c r="W18" s="1"/>
      <c r="X18" s="1"/>
      <c r="Y18" s="1"/>
      <c r="Z18" s="1"/>
    </row>
    <row r="19" ht="14.25" customHeight="1">
      <c r="A19" s="322" t="s">
        <v>2483</v>
      </c>
      <c r="B19" s="323">
        <v>14.0</v>
      </c>
      <c r="C19" s="318"/>
      <c r="D19" s="324">
        <v>129.0</v>
      </c>
      <c r="E19" s="325" t="s">
        <v>188</v>
      </c>
      <c r="F19" s="199"/>
      <c r="G19" s="199"/>
      <c r="H19" s="199"/>
      <c r="I19" s="326"/>
      <c r="J19" s="1"/>
      <c r="K19" s="1"/>
      <c r="L19" s="1"/>
      <c r="M19" s="1"/>
      <c r="N19" s="1"/>
      <c r="O19" s="1"/>
      <c r="P19" s="1"/>
      <c r="Q19" s="1"/>
      <c r="R19" s="1"/>
      <c r="S19" s="1"/>
      <c r="T19" s="1"/>
      <c r="U19" s="1"/>
      <c r="V19" s="1"/>
      <c r="W19" s="1"/>
      <c r="X19" s="1"/>
      <c r="Y19" s="1"/>
      <c r="Z19" s="1"/>
    </row>
    <row r="20" ht="14.25" customHeight="1">
      <c r="A20" s="322" t="s">
        <v>2484</v>
      </c>
      <c r="B20" s="323">
        <v>13.0</v>
      </c>
      <c r="C20" s="318"/>
      <c r="D20" s="324">
        <v>130.0</v>
      </c>
      <c r="E20" s="325" t="s">
        <v>192</v>
      </c>
      <c r="F20" s="199"/>
      <c r="G20" s="199"/>
      <c r="H20" s="199"/>
      <c r="I20" s="326"/>
      <c r="J20" s="1"/>
      <c r="K20" s="1"/>
      <c r="L20" s="1"/>
      <c r="M20" s="1"/>
      <c r="N20" s="1"/>
      <c r="O20" s="1"/>
      <c r="P20" s="1"/>
      <c r="Q20" s="1"/>
      <c r="R20" s="1"/>
      <c r="S20" s="1"/>
      <c r="T20" s="1"/>
      <c r="U20" s="1"/>
      <c r="V20" s="1"/>
      <c r="W20" s="1"/>
      <c r="X20" s="1"/>
      <c r="Y20" s="1"/>
      <c r="Z20" s="1"/>
    </row>
    <row r="21" ht="14.25" customHeight="1">
      <c r="A21" s="322" t="s">
        <v>2485</v>
      </c>
      <c r="B21" s="323">
        <v>7.0</v>
      </c>
      <c r="C21" s="318"/>
      <c r="D21" s="324">
        <v>141.0</v>
      </c>
      <c r="E21" s="325" t="s">
        <v>198</v>
      </c>
      <c r="F21" s="199"/>
      <c r="G21" s="199"/>
      <c r="H21" s="199"/>
      <c r="I21" s="326"/>
      <c r="J21" s="1"/>
      <c r="K21" s="1"/>
      <c r="L21" s="1"/>
      <c r="M21" s="1"/>
      <c r="N21" s="1"/>
      <c r="O21" s="1"/>
      <c r="P21" s="1"/>
      <c r="Q21" s="1"/>
      <c r="R21" s="1"/>
      <c r="S21" s="1"/>
      <c r="T21" s="1"/>
      <c r="U21" s="1"/>
      <c r="V21" s="1"/>
      <c r="W21" s="1"/>
      <c r="X21" s="1"/>
      <c r="Y21" s="1"/>
      <c r="Z21" s="1"/>
    </row>
    <row r="22" ht="14.25" customHeight="1">
      <c r="A22" s="322" t="s">
        <v>2486</v>
      </c>
      <c r="B22" s="323">
        <v>5.0</v>
      </c>
      <c r="C22" s="318"/>
      <c r="D22" s="324">
        <v>142.0</v>
      </c>
      <c r="E22" s="325" t="s">
        <v>202</v>
      </c>
      <c r="F22" s="199"/>
      <c r="G22" s="199"/>
      <c r="H22" s="199"/>
      <c r="I22" s="326"/>
      <c r="J22" s="1"/>
      <c r="K22" s="1"/>
      <c r="L22" s="1"/>
      <c r="M22" s="1"/>
      <c r="N22" s="1"/>
      <c r="O22" s="1"/>
      <c r="P22" s="1"/>
      <c r="Q22" s="1"/>
      <c r="R22" s="1"/>
      <c r="S22" s="1"/>
      <c r="T22" s="1"/>
      <c r="U22" s="1"/>
      <c r="V22" s="1"/>
      <c r="W22" s="1"/>
      <c r="X22" s="1"/>
      <c r="Y22" s="1"/>
      <c r="Z22" s="1"/>
    </row>
    <row r="23" ht="14.25" customHeight="1">
      <c r="A23" s="322" t="s">
        <v>2487</v>
      </c>
      <c r="B23" s="323">
        <v>13.0</v>
      </c>
      <c r="C23" s="318"/>
      <c r="D23" s="324">
        <v>143.0</v>
      </c>
      <c r="E23" s="325" t="s">
        <v>208</v>
      </c>
      <c r="F23" s="199"/>
      <c r="G23" s="199"/>
      <c r="H23" s="199"/>
      <c r="I23" s="326"/>
      <c r="J23" s="1"/>
      <c r="K23" s="1"/>
      <c r="L23" s="1"/>
      <c r="M23" s="1"/>
      <c r="N23" s="1"/>
      <c r="O23" s="1"/>
      <c r="P23" s="1"/>
      <c r="Q23" s="1"/>
      <c r="R23" s="1"/>
      <c r="S23" s="1"/>
      <c r="T23" s="1"/>
      <c r="U23" s="1"/>
      <c r="V23" s="1"/>
      <c r="W23" s="1"/>
      <c r="X23" s="1"/>
      <c r="Y23" s="1"/>
      <c r="Z23" s="1"/>
    </row>
    <row r="24" ht="14.25" customHeight="1">
      <c r="A24" s="322" t="s">
        <v>2488</v>
      </c>
      <c r="B24" s="323">
        <v>15.0</v>
      </c>
      <c r="C24" s="318"/>
      <c r="D24" s="324">
        <v>144.0</v>
      </c>
      <c r="E24" s="325" t="s">
        <v>212</v>
      </c>
      <c r="F24" s="199"/>
      <c r="G24" s="199"/>
      <c r="H24" s="199"/>
      <c r="I24" s="326"/>
      <c r="J24" s="1"/>
      <c r="K24" s="1"/>
      <c r="L24" s="1"/>
      <c r="M24" s="1"/>
      <c r="N24" s="1"/>
      <c r="O24" s="1"/>
      <c r="P24" s="1"/>
      <c r="Q24" s="1"/>
      <c r="R24" s="1"/>
      <c r="S24" s="1"/>
      <c r="T24" s="1"/>
      <c r="U24" s="1"/>
      <c r="V24" s="1"/>
      <c r="W24" s="1"/>
      <c r="X24" s="1"/>
      <c r="Y24" s="1"/>
      <c r="Z24" s="1"/>
    </row>
    <row r="25" ht="14.25" customHeight="1">
      <c r="A25" s="322" t="s">
        <v>2489</v>
      </c>
      <c r="B25" s="323">
        <v>14.0</v>
      </c>
      <c r="C25" s="318"/>
      <c r="D25" s="324">
        <v>145.0</v>
      </c>
      <c r="E25" s="325" t="s">
        <v>218</v>
      </c>
      <c r="F25" s="199"/>
      <c r="G25" s="199"/>
      <c r="H25" s="199"/>
      <c r="I25" s="326"/>
      <c r="J25" s="1"/>
      <c r="K25" s="1"/>
      <c r="L25" s="1"/>
      <c r="M25" s="1"/>
      <c r="N25" s="1"/>
      <c r="O25" s="1"/>
      <c r="P25" s="1"/>
      <c r="Q25" s="1"/>
      <c r="R25" s="1"/>
      <c r="S25" s="1"/>
      <c r="T25" s="1"/>
      <c r="U25" s="1"/>
      <c r="V25" s="1"/>
      <c r="W25" s="1"/>
      <c r="X25" s="1"/>
      <c r="Y25" s="1"/>
      <c r="Z25" s="1"/>
    </row>
    <row r="26" ht="14.25" customHeight="1">
      <c r="A26" s="322" t="s">
        <v>2490</v>
      </c>
      <c r="B26" s="323">
        <v>13.0</v>
      </c>
      <c r="C26" s="318"/>
      <c r="D26" s="324">
        <v>146.0</v>
      </c>
      <c r="E26" s="325" t="s">
        <v>222</v>
      </c>
      <c r="F26" s="199"/>
      <c r="G26" s="199"/>
      <c r="H26" s="199"/>
      <c r="I26" s="326"/>
      <c r="J26" s="1"/>
      <c r="K26" s="1"/>
      <c r="L26" s="1"/>
      <c r="M26" s="1"/>
      <c r="N26" s="1"/>
      <c r="O26" s="1"/>
      <c r="P26" s="1"/>
      <c r="Q26" s="1"/>
      <c r="R26" s="1"/>
      <c r="S26" s="1"/>
      <c r="T26" s="1"/>
      <c r="U26" s="1"/>
      <c r="V26" s="1"/>
      <c r="W26" s="1"/>
      <c r="X26" s="1"/>
      <c r="Y26" s="1"/>
      <c r="Z26" s="1"/>
    </row>
    <row r="27" ht="14.25" customHeight="1">
      <c r="A27" s="322" t="s">
        <v>2491</v>
      </c>
      <c r="B27" s="323">
        <v>15.0</v>
      </c>
      <c r="C27" s="318"/>
      <c r="D27" s="324">
        <v>147.0</v>
      </c>
      <c r="E27" s="325" t="s">
        <v>228</v>
      </c>
      <c r="F27" s="199"/>
      <c r="G27" s="199"/>
      <c r="H27" s="199"/>
      <c r="I27" s="326"/>
      <c r="J27" s="1"/>
      <c r="K27" s="1"/>
      <c r="L27" s="1"/>
      <c r="M27" s="1"/>
      <c r="N27" s="1"/>
      <c r="O27" s="1"/>
      <c r="P27" s="1"/>
      <c r="Q27" s="1"/>
      <c r="R27" s="1"/>
      <c r="S27" s="1"/>
      <c r="T27" s="1"/>
      <c r="U27" s="1"/>
      <c r="V27" s="1"/>
      <c r="W27" s="1"/>
      <c r="X27" s="1"/>
      <c r="Y27" s="1"/>
      <c r="Z27" s="1"/>
    </row>
    <row r="28" ht="14.25" customHeight="1">
      <c r="A28" s="322" t="s">
        <v>2492</v>
      </c>
      <c r="B28" s="323">
        <v>1.0</v>
      </c>
      <c r="C28" s="318"/>
      <c r="D28" s="324">
        <v>149.0</v>
      </c>
      <c r="E28" s="325" t="s">
        <v>232</v>
      </c>
      <c r="F28" s="199"/>
      <c r="G28" s="199"/>
      <c r="H28" s="199"/>
      <c r="I28" s="326"/>
      <c r="J28" s="1"/>
      <c r="K28" s="1"/>
      <c r="L28" s="1"/>
      <c r="M28" s="1"/>
      <c r="N28" s="1"/>
      <c r="O28" s="1"/>
      <c r="P28" s="1"/>
      <c r="Q28" s="1"/>
      <c r="R28" s="1"/>
      <c r="S28" s="1"/>
      <c r="T28" s="1"/>
      <c r="U28" s="1"/>
      <c r="V28" s="1"/>
      <c r="W28" s="1"/>
      <c r="X28" s="1"/>
      <c r="Y28" s="1"/>
      <c r="Z28" s="1"/>
    </row>
    <row r="29" ht="14.25" customHeight="1">
      <c r="A29" s="322" t="s">
        <v>2493</v>
      </c>
      <c r="B29" s="323">
        <v>14.0</v>
      </c>
      <c r="C29" s="318"/>
      <c r="D29" s="324">
        <v>150.0</v>
      </c>
      <c r="E29" s="325" t="s">
        <v>238</v>
      </c>
      <c r="F29" s="199"/>
      <c r="G29" s="199"/>
      <c r="H29" s="199"/>
      <c r="I29" s="326"/>
      <c r="J29" s="1"/>
      <c r="K29" s="1"/>
      <c r="L29" s="1"/>
      <c r="M29" s="1"/>
      <c r="N29" s="1"/>
      <c r="O29" s="1"/>
      <c r="P29" s="1"/>
      <c r="Q29" s="1"/>
      <c r="R29" s="1"/>
      <c r="S29" s="1"/>
      <c r="T29" s="1"/>
      <c r="U29" s="1"/>
      <c r="V29" s="1"/>
      <c r="W29" s="1"/>
      <c r="X29" s="1"/>
      <c r="Y29" s="1"/>
      <c r="Z29" s="1"/>
    </row>
    <row r="30" ht="14.25" customHeight="1">
      <c r="A30" s="322" t="s">
        <v>2494</v>
      </c>
      <c r="B30" s="323">
        <v>7.0</v>
      </c>
      <c r="C30" s="318"/>
      <c r="D30" s="324">
        <v>161.0</v>
      </c>
      <c r="E30" s="325" t="s">
        <v>242</v>
      </c>
      <c r="F30" s="199"/>
      <c r="G30" s="199"/>
      <c r="H30" s="199"/>
      <c r="I30" s="326"/>
      <c r="J30" s="1"/>
      <c r="K30" s="1"/>
      <c r="L30" s="1"/>
      <c r="M30" s="1"/>
      <c r="N30" s="1"/>
      <c r="O30" s="1"/>
      <c r="P30" s="1"/>
      <c r="Q30" s="1"/>
      <c r="R30" s="1"/>
      <c r="S30" s="1"/>
      <c r="T30" s="1"/>
      <c r="U30" s="1"/>
      <c r="V30" s="1"/>
      <c r="W30" s="1"/>
      <c r="X30" s="1"/>
      <c r="Y30" s="1"/>
      <c r="Z30" s="1"/>
    </row>
    <row r="31" ht="14.25" customHeight="1">
      <c r="A31" s="322" t="s">
        <v>2495</v>
      </c>
      <c r="B31" s="323">
        <v>19.0</v>
      </c>
      <c r="C31" s="318"/>
      <c r="D31" s="324">
        <v>162.0</v>
      </c>
      <c r="E31" s="325" t="s">
        <v>247</v>
      </c>
      <c r="F31" s="199"/>
      <c r="G31" s="199"/>
      <c r="H31" s="199"/>
      <c r="I31" s="326"/>
      <c r="J31" s="1"/>
      <c r="K31" s="1"/>
      <c r="L31" s="1"/>
      <c r="M31" s="1"/>
      <c r="N31" s="1"/>
      <c r="O31" s="1"/>
      <c r="P31" s="1"/>
      <c r="Q31" s="1"/>
      <c r="R31" s="1"/>
      <c r="S31" s="1"/>
      <c r="T31" s="1"/>
      <c r="U31" s="1"/>
      <c r="V31" s="1"/>
      <c r="W31" s="1"/>
      <c r="X31" s="1"/>
      <c r="Y31" s="1"/>
      <c r="Z31" s="1"/>
    </row>
    <row r="32" ht="14.25" customHeight="1">
      <c r="A32" s="322" t="s">
        <v>2496</v>
      </c>
      <c r="B32" s="323">
        <v>16.0</v>
      </c>
      <c r="C32" s="318"/>
      <c r="D32" s="324">
        <v>163.0</v>
      </c>
      <c r="E32" s="325" t="s">
        <v>251</v>
      </c>
      <c r="F32" s="199"/>
      <c r="G32" s="199"/>
      <c r="H32" s="199"/>
      <c r="I32" s="326"/>
      <c r="J32" s="1"/>
      <c r="K32" s="1"/>
      <c r="L32" s="1"/>
      <c r="M32" s="1"/>
      <c r="N32" s="1"/>
      <c r="O32" s="1"/>
      <c r="P32" s="1"/>
      <c r="Q32" s="1"/>
      <c r="R32" s="1"/>
      <c r="S32" s="1"/>
      <c r="T32" s="1"/>
      <c r="U32" s="1"/>
      <c r="V32" s="1"/>
      <c r="W32" s="1"/>
      <c r="X32" s="1"/>
      <c r="Y32" s="1"/>
      <c r="Z32" s="1"/>
    </row>
    <row r="33" ht="14.25" customHeight="1">
      <c r="A33" s="322" t="s">
        <v>2497</v>
      </c>
      <c r="B33" s="323">
        <v>17.0</v>
      </c>
      <c r="C33" s="318"/>
      <c r="D33" s="324">
        <v>164.0</v>
      </c>
      <c r="E33" s="325" t="s">
        <v>256</v>
      </c>
      <c r="F33" s="199"/>
      <c r="G33" s="199"/>
      <c r="H33" s="199"/>
      <c r="I33" s="326"/>
      <c r="J33" s="1"/>
      <c r="K33" s="1"/>
      <c r="L33" s="1"/>
      <c r="M33" s="1"/>
      <c r="N33" s="1"/>
      <c r="O33" s="1"/>
      <c r="P33" s="1"/>
      <c r="Q33" s="1"/>
      <c r="R33" s="1"/>
      <c r="S33" s="1"/>
      <c r="T33" s="1"/>
      <c r="U33" s="1"/>
      <c r="V33" s="1"/>
      <c r="W33" s="1"/>
      <c r="X33" s="1"/>
      <c r="Y33" s="1"/>
      <c r="Z33" s="1"/>
    </row>
    <row r="34" ht="14.25" customHeight="1">
      <c r="A34" s="322" t="s">
        <v>2498</v>
      </c>
      <c r="B34" s="323">
        <v>16.0</v>
      </c>
      <c r="C34" s="318"/>
      <c r="D34" s="324">
        <v>170.0</v>
      </c>
      <c r="E34" s="325" t="s">
        <v>259</v>
      </c>
      <c r="F34" s="199"/>
      <c r="G34" s="199"/>
      <c r="H34" s="199"/>
      <c r="I34" s="326"/>
      <c r="J34" s="1"/>
      <c r="K34" s="1"/>
      <c r="L34" s="1"/>
      <c r="M34" s="1"/>
      <c r="N34" s="1"/>
      <c r="O34" s="1"/>
      <c r="P34" s="1"/>
      <c r="Q34" s="1"/>
      <c r="R34" s="1"/>
      <c r="S34" s="1"/>
      <c r="T34" s="1"/>
      <c r="U34" s="1"/>
      <c r="V34" s="1"/>
      <c r="W34" s="1"/>
      <c r="X34" s="1"/>
      <c r="Y34" s="1"/>
      <c r="Z34" s="1"/>
    </row>
    <row r="35" ht="14.25" customHeight="1">
      <c r="A35" s="322" t="s">
        <v>2499</v>
      </c>
      <c r="B35" s="323">
        <v>4.0</v>
      </c>
      <c r="C35" s="318"/>
      <c r="D35" s="324">
        <v>210.0</v>
      </c>
      <c r="E35" s="325" t="s">
        <v>262</v>
      </c>
      <c r="F35" s="199"/>
      <c r="G35" s="199"/>
      <c r="H35" s="199"/>
      <c r="I35" s="326"/>
      <c r="J35" s="1"/>
      <c r="K35" s="1"/>
      <c r="L35" s="1"/>
      <c r="M35" s="1"/>
      <c r="N35" s="1"/>
      <c r="O35" s="1"/>
      <c r="P35" s="1"/>
      <c r="Q35" s="1"/>
      <c r="R35" s="1"/>
      <c r="S35" s="1"/>
      <c r="T35" s="1"/>
      <c r="U35" s="1"/>
      <c r="V35" s="1"/>
      <c r="W35" s="1"/>
      <c r="X35" s="1"/>
      <c r="Y35" s="1"/>
      <c r="Z35" s="1"/>
    </row>
    <row r="36" ht="14.25" customHeight="1">
      <c r="A36" s="322" t="s">
        <v>2500</v>
      </c>
      <c r="B36" s="323">
        <v>16.0</v>
      </c>
      <c r="C36" s="318"/>
      <c r="D36" s="324">
        <v>220.0</v>
      </c>
      <c r="E36" s="325" t="s">
        <v>265</v>
      </c>
      <c r="F36" s="199"/>
      <c r="G36" s="199"/>
      <c r="H36" s="199"/>
      <c r="I36" s="326"/>
      <c r="J36" s="1"/>
      <c r="K36" s="1"/>
      <c r="L36" s="1"/>
      <c r="M36" s="1"/>
      <c r="N36" s="1"/>
      <c r="O36" s="1"/>
      <c r="P36" s="1"/>
      <c r="Q36" s="1"/>
      <c r="R36" s="1"/>
      <c r="S36" s="1"/>
      <c r="T36" s="1"/>
      <c r="U36" s="1"/>
      <c r="V36" s="1"/>
      <c r="W36" s="1"/>
      <c r="X36" s="1"/>
      <c r="Y36" s="1"/>
      <c r="Z36" s="1"/>
    </row>
    <row r="37" ht="14.25" customHeight="1">
      <c r="A37" s="322" t="s">
        <v>2501</v>
      </c>
      <c r="B37" s="323">
        <v>1.0</v>
      </c>
      <c r="C37" s="318"/>
      <c r="D37" s="324">
        <v>230.0</v>
      </c>
      <c r="E37" s="325" t="s">
        <v>268</v>
      </c>
      <c r="F37" s="199"/>
      <c r="G37" s="199"/>
      <c r="H37" s="199"/>
      <c r="I37" s="326"/>
      <c r="J37" s="1"/>
      <c r="K37" s="1"/>
      <c r="L37" s="1"/>
      <c r="M37" s="1"/>
      <c r="N37" s="1"/>
      <c r="O37" s="1"/>
      <c r="P37" s="1"/>
      <c r="Q37" s="1"/>
      <c r="R37" s="1"/>
      <c r="S37" s="1"/>
      <c r="T37" s="1"/>
      <c r="U37" s="1"/>
      <c r="V37" s="1"/>
      <c r="W37" s="1"/>
      <c r="X37" s="1"/>
      <c r="Y37" s="1"/>
      <c r="Z37" s="1"/>
    </row>
    <row r="38" ht="14.25" customHeight="1">
      <c r="A38" s="322" t="s">
        <v>2502</v>
      </c>
      <c r="B38" s="323">
        <v>1.0</v>
      </c>
      <c r="C38" s="318"/>
      <c r="D38" s="324">
        <v>240.0</v>
      </c>
      <c r="E38" s="325" t="s">
        <v>271</v>
      </c>
      <c r="F38" s="199"/>
      <c r="G38" s="199"/>
      <c r="H38" s="199"/>
      <c r="I38" s="326"/>
      <c r="J38" s="1"/>
      <c r="K38" s="1"/>
      <c r="L38" s="1"/>
      <c r="M38" s="1"/>
      <c r="N38" s="1"/>
      <c r="O38" s="1"/>
      <c r="P38" s="1"/>
      <c r="Q38" s="1"/>
      <c r="R38" s="1"/>
      <c r="S38" s="1"/>
      <c r="T38" s="1"/>
      <c r="U38" s="1"/>
      <c r="V38" s="1"/>
      <c r="W38" s="1"/>
      <c r="X38" s="1"/>
      <c r="Y38" s="1"/>
      <c r="Z38" s="1"/>
    </row>
    <row r="39" ht="14.25" customHeight="1">
      <c r="A39" s="322" t="s">
        <v>2503</v>
      </c>
      <c r="B39" s="323">
        <v>17.0</v>
      </c>
      <c r="C39" s="318"/>
      <c r="D39" s="324">
        <v>311.0</v>
      </c>
      <c r="E39" s="325" t="s">
        <v>274</v>
      </c>
      <c r="F39" s="199"/>
      <c r="G39" s="199"/>
      <c r="H39" s="199"/>
      <c r="I39" s="326"/>
      <c r="J39" s="1"/>
      <c r="K39" s="1"/>
      <c r="L39" s="1"/>
      <c r="M39" s="1"/>
      <c r="N39" s="1"/>
      <c r="O39" s="1"/>
      <c r="P39" s="1"/>
      <c r="Q39" s="1"/>
      <c r="R39" s="1"/>
      <c r="S39" s="1"/>
      <c r="T39" s="1"/>
      <c r="U39" s="1"/>
      <c r="V39" s="1"/>
      <c r="W39" s="1"/>
      <c r="X39" s="1"/>
      <c r="Y39" s="1"/>
      <c r="Z39" s="1"/>
    </row>
    <row r="40" ht="14.25" customHeight="1">
      <c r="A40" s="322" t="s">
        <v>2504</v>
      </c>
      <c r="B40" s="323">
        <v>11.0</v>
      </c>
      <c r="C40" s="318"/>
      <c r="D40" s="324">
        <v>312.0</v>
      </c>
      <c r="E40" s="325" t="s">
        <v>277</v>
      </c>
      <c r="F40" s="199"/>
      <c r="G40" s="199"/>
      <c r="H40" s="199"/>
      <c r="I40" s="326"/>
      <c r="J40" s="1"/>
      <c r="K40" s="1"/>
      <c r="L40" s="1"/>
      <c r="M40" s="1"/>
      <c r="N40" s="1"/>
      <c r="O40" s="1"/>
      <c r="P40" s="1"/>
      <c r="Q40" s="1"/>
      <c r="R40" s="1"/>
      <c r="S40" s="1"/>
      <c r="T40" s="1"/>
      <c r="U40" s="1"/>
      <c r="V40" s="1"/>
      <c r="W40" s="1"/>
      <c r="X40" s="1"/>
      <c r="Y40" s="1"/>
      <c r="Z40" s="1"/>
    </row>
    <row r="41" ht="14.25" customHeight="1">
      <c r="A41" s="322" t="s">
        <v>2505</v>
      </c>
      <c r="B41" s="323">
        <v>5.0</v>
      </c>
      <c r="C41" s="318"/>
      <c r="D41" s="324">
        <v>321.0</v>
      </c>
      <c r="E41" s="325" t="s">
        <v>280</v>
      </c>
      <c r="F41" s="199"/>
      <c r="G41" s="199"/>
      <c r="H41" s="199"/>
      <c r="I41" s="326"/>
      <c r="J41" s="1"/>
      <c r="K41" s="1"/>
      <c r="L41" s="1"/>
      <c r="M41" s="1"/>
      <c r="N41" s="1"/>
      <c r="O41" s="1"/>
      <c r="P41" s="1"/>
      <c r="Q41" s="1"/>
      <c r="R41" s="1"/>
      <c r="S41" s="1"/>
      <c r="T41" s="1"/>
      <c r="U41" s="1"/>
      <c r="V41" s="1"/>
      <c r="W41" s="1"/>
      <c r="X41" s="1"/>
      <c r="Y41" s="1"/>
      <c r="Z41" s="1"/>
    </row>
    <row r="42" ht="14.25" customHeight="1">
      <c r="A42" s="322" t="s">
        <v>2506</v>
      </c>
      <c r="B42" s="323">
        <v>5.0</v>
      </c>
      <c r="C42" s="318"/>
      <c r="D42" s="324">
        <v>322.0</v>
      </c>
      <c r="E42" s="325" t="s">
        <v>283</v>
      </c>
      <c r="F42" s="199"/>
      <c r="G42" s="199"/>
      <c r="H42" s="199"/>
      <c r="I42" s="326"/>
      <c r="J42" s="1"/>
      <c r="K42" s="1"/>
      <c r="L42" s="1"/>
      <c r="M42" s="1"/>
      <c r="N42" s="1"/>
      <c r="O42" s="1"/>
      <c r="P42" s="1"/>
      <c r="Q42" s="1"/>
      <c r="R42" s="1"/>
      <c r="S42" s="1"/>
      <c r="T42" s="1"/>
      <c r="U42" s="1"/>
      <c r="V42" s="1"/>
      <c r="W42" s="1"/>
      <c r="X42" s="1"/>
      <c r="Y42" s="1"/>
      <c r="Z42" s="1"/>
    </row>
    <row r="43" ht="14.25" customHeight="1">
      <c r="A43" s="322" t="s">
        <v>2507</v>
      </c>
      <c r="B43" s="323">
        <v>9.0</v>
      </c>
      <c r="C43" s="318"/>
      <c r="D43" s="324">
        <v>510.0</v>
      </c>
      <c r="E43" s="325" t="s">
        <v>286</v>
      </c>
      <c r="F43" s="199"/>
      <c r="G43" s="199"/>
      <c r="H43" s="199"/>
      <c r="I43" s="326"/>
      <c r="J43" s="1"/>
      <c r="K43" s="1"/>
      <c r="L43" s="1"/>
      <c r="M43" s="1"/>
      <c r="N43" s="1"/>
      <c r="O43" s="1"/>
      <c r="P43" s="1"/>
      <c r="Q43" s="1"/>
      <c r="R43" s="1"/>
      <c r="S43" s="1"/>
      <c r="T43" s="1"/>
      <c r="U43" s="1"/>
      <c r="V43" s="1"/>
      <c r="W43" s="1"/>
      <c r="X43" s="1"/>
      <c r="Y43" s="1"/>
      <c r="Z43" s="1"/>
    </row>
    <row r="44" ht="14.25" customHeight="1">
      <c r="A44" s="322" t="s">
        <v>2508</v>
      </c>
      <c r="B44" s="323">
        <v>8.0</v>
      </c>
      <c r="C44" s="318"/>
      <c r="D44" s="324">
        <v>520.0</v>
      </c>
      <c r="E44" s="325" t="s">
        <v>289</v>
      </c>
      <c r="F44" s="199"/>
      <c r="G44" s="199"/>
      <c r="H44" s="199"/>
      <c r="I44" s="326"/>
      <c r="J44" s="1"/>
      <c r="K44" s="1"/>
      <c r="L44" s="1"/>
      <c r="M44" s="1"/>
      <c r="N44" s="1"/>
      <c r="O44" s="1"/>
      <c r="P44" s="1"/>
      <c r="Q44" s="1"/>
      <c r="R44" s="1"/>
      <c r="S44" s="1"/>
      <c r="T44" s="1"/>
      <c r="U44" s="1"/>
      <c r="V44" s="1"/>
      <c r="W44" s="1"/>
      <c r="X44" s="1"/>
      <c r="Y44" s="1"/>
      <c r="Z44" s="1"/>
    </row>
    <row r="45" ht="14.25" customHeight="1">
      <c r="A45" s="322" t="s">
        <v>2509</v>
      </c>
      <c r="B45" s="323">
        <v>12.0</v>
      </c>
      <c r="C45" s="318"/>
      <c r="D45" s="324">
        <v>610.0</v>
      </c>
      <c r="E45" s="325" t="s">
        <v>292</v>
      </c>
      <c r="F45" s="199"/>
      <c r="G45" s="199"/>
      <c r="H45" s="199"/>
      <c r="I45" s="326"/>
      <c r="J45" s="1"/>
      <c r="K45" s="1"/>
      <c r="L45" s="1"/>
      <c r="M45" s="1"/>
      <c r="N45" s="1"/>
      <c r="O45" s="1"/>
      <c r="P45" s="1"/>
      <c r="Q45" s="1"/>
      <c r="R45" s="1"/>
      <c r="S45" s="1"/>
      <c r="T45" s="1"/>
      <c r="U45" s="1"/>
      <c r="V45" s="1"/>
      <c r="W45" s="1"/>
      <c r="X45" s="1"/>
      <c r="Y45" s="1"/>
      <c r="Z45" s="1"/>
    </row>
    <row r="46" ht="14.25" customHeight="1">
      <c r="A46" s="322" t="s">
        <v>2510</v>
      </c>
      <c r="B46" s="323">
        <v>18.0</v>
      </c>
      <c r="C46" s="318"/>
      <c r="D46" s="324">
        <v>620.0</v>
      </c>
      <c r="E46" s="325" t="s">
        <v>295</v>
      </c>
      <c r="F46" s="199"/>
      <c r="G46" s="199"/>
      <c r="H46" s="199"/>
      <c r="I46" s="326"/>
      <c r="J46" s="1"/>
      <c r="K46" s="1"/>
      <c r="L46" s="1"/>
      <c r="M46" s="1"/>
      <c r="N46" s="1"/>
      <c r="O46" s="1"/>
      <c r="P46" s="1"/>
      <c r="Q46" s="1"/>
      <c r="R46" s="1"/>
      <c r="S46" s="1"/>
      <c r="T46" s="1"/>
      <c r="U46" s="1"/>
      <c r="V46" s="1"/>
      <c r="W46" s="1"/>
      <c r="X46" s="1"/>
      <c r="Y46" s="1"/>
      <c r="Z46" s="1"/>
    </row>
    <row r="47" ht="14.25" customHeight="1">
      <c r="A47" s="322" t="s">
        <v>2511</v>
      </c>
      <c r="B47" s="323">
        <v>2.0</v>
      </c>
      <c r="C47" s="318"/>
      <c r="D47" s="324">
        <v>710.0</v>
      </c>
      <c r="E47" s="325" t="s">
        <v>298</v>
      </c>
      <c r="F47" s="199"/>
      <c r="G47" s="199"/>
      <c r="H47" s="199"/>
      <c r="I47" s="326"/>
      <c r="J47" s="1"/>
      <c r="K47" s="1"/>
      <c r="L47" s="1"/>
      <c r="M47" s="1"/>
      <c r="N47" s="1"/>
      <c r="O47" s="1"/>
      <c r="P47" s="1"/>
      <c r="Q47" s="1"/>
      <c r="R47" s="1"/>
      <c r="S47" s="1"/>
      <c r="T47" s="1"/>
      <c r="U47" s="1"/>
      <c r="V47" s="1"/>
      <c r="W47" s="1"/>
      <c r="X47" s="1"/>
      <c r="Y47" s="1"/>
      <c r="Z47" s="1"/>
    </row>
    <row r="48" ht="14.25" customHeight="1">
      <c r="A48" s="322" t="s">
        <v>2512</v>
      </c>
      <c r="B48" s="323">
        <v>18.0</v>
      </c>
      <c r="C48" s="318"/>
      <c r="D48" s="324">
        <v>721.0</v>
      </c>
      <c r="E48" s="325" t="s">
        <v>301</v>
      </c>
      <c r="F48" s="199"/>
      <c r="G48" s="199"/>
      <c r="H48" s="199"/>
      <c r="I48" s="326"/>
      <c r="J48" s="1"/>
      <c r="K48" s="1"/>
      <c r="L48" s="1"/>
      <c r="M48" s="1"/>
      <c r="N48" s="1"/>
      <c r="O48" s="1"/>
      <c r="P48" s="1"/>
      <c r="Q48" s="1"/>
      <c r="R48" s="1"/>
      <c r="S48" s="1"/>
      <c r="T48" s="1"/>
      <c r="U48" s="1"/>
      <c r="V48" s="1"/>
      <c r="W48" s="1"/>
      <c r="X48" s="1"/>
      <c r="Y48" s="1"/>
      <c r="Z48" s="1"/>
    </row>
    <row r="49" ht="14.25" customHeight="1">
      <c r="A49" s="322" t="s">
        <v>2513</v>
      </c>
      <c r="B49" s="323">
        <v>12.0</v>
      </c>
      <c r="C49" s="318"/>
      <c r="D49" s="324">
        <v>729.0</v>
      </c>
      <c r="E49" s="325" t="s">
        <v>304</v>
      </c>
      <c r="F49" s="199"/>
      <c r="G49" s="199"/>
      <c r="H49" s="199"/>
      <c r="I49" s="326"/>
      <c r="J49" s="1"/>
      <c r="K49" s="1"/>
      <c r="L49" s="1"/>
      <c r="M49" s="1"/>
      <c r="N49" s="1"/>
      <c r="O49" s="1"/>
      <c r="P49" s="1"/>
      <c r="Q49" s="1"/>
      <c r="R49" s="1"/>
      <c r="S49" s="1"/>
      <c r="T49" s="1"/>
      <c r="U49" s="1"/>
      <c r="V49" s="1"/>
      <c r="W49" s="1"/>
      <c r="X49" s="1"/>
      <c r="Y49" s="1"/>
      <c r="Z49" s="1"/>
    </row>
    <row r="50" ht="14.25" customHeight="1">
      <c r="A50" s="322" t="s">
        <v>2514</v>
      </c>
      <c r="B50" s="323">
        <v>18.0</v>
      </c>
      <c r="C50" s="318"/>
      <c r="D50" s="324">
        <v>811.0</v>
      </c>
      <c r="E50" s="325" t="s">
        <v>307</v>
      </c>
      <c r="F50" s="199"/>
      <c r="G50" s="199"/>
      <c r="H50" s="199"/>
      <c r="I50" s="326"/>
      <c r="J50" s="1"/>
      <c r="K50" s="1"/>
      <c r="L50" s="1"/>
      <c r="M50" s="1"/>
      <c r="N50" s="1"/>
      <c r="O50" s="1"/>
      <c r="P50" s="1"/>
      <c r="Q50" s="1"/>
      <c r="R50" s="1"/>
      <c r="S50" s="1"/>
      <c r="T50" s="1"/>
      <c r="U50" s="1"/>
      <c r="V50" s="1"/>
      <c r="W50" s="1"/>
      <c r="X50" s="1"/>
      <c r="Y50" s="1"/>
      <c r="Z50" s="1"/>
    </row>
    <row r="51" ht="14.25" customHeight="1">
      <c r="A51" s="322" t="s">
        <v>2515</v>
      </c>
      <c r="B51" s="323">
        <v>16.0</v>
      </c>
      <c r="C51" s="318"/>
      <c r="D51" s="324">
        <v>812.0</v>
      </c>
      <c r="E51" s="325" t="s">
        <v>310</v>
      </c>
      <c r="F51" s="199"/>
      <c r="G51" s="199"/>
      <c r="H51" s="199"/>
      <c r="I51" s="326"/>
      <c r="J51" s="1"/>
      <c r="K51" s="1"/>
      <c r="L51" s="1"/>
      <c r="M51" s="1"/>
      <c r="N51" s="1"/>
      <c r="O51" s="1"/>
      <c r="P51" s="1"/>
      <c r="Q51" s="1"/>
      <c r="R51" s="1"/>
      <c r="S51" s="1"/>
      <c r="T51" s="1"/>
      <c r="U51" s="1"/>
      <c r="V51" s="1"/>
      <c r="W51" s="1"/>
      <c r="X51" s="1"/>
      <c r="Y51" s="1"/>
      <c r="Z51" s="1"/>
    </row>
    <row r="52" ht="14.25" customHeight="1">
      <c r="A52" s="322" t="s">
        <v>2516</v>
      </c>
      <c r="B52" s="323">
        <v>12.0</v>
      </c>
      <c r="C52" s="318"/>
      <c r="D52" s="324">
        <v>891.0</v>
      </c>
      <c r="E52" s="325" t="s">
        <v>313</v>
      </c>
      <c r="F52" s="199"/>
      <c r="G52" s="199"/>
      <c r="H52" s="199"/>
      <c r="I52" s="326"/>
      <c r="J52" s="1"/>
      <c r="K52" s="1"/>
      <c r="L52" s="1"/>
      <c r="M52" s="1"/>
      <c r="N52" s="1"/>
      <c r="O52" s="1"/>
      <c r="P52" s="1"/>
      <c r="Q52" s="1"/>
      <c r="R52" s="1"/>
      <c r="S52" s="1"/>
      <c r="T52" s="1"/>
      <c r="U52" s="1"/>
      <c r="V52" s="1"/>
      <c r="W52" s="1"/>
      <c r="X52" s="1"/>
      <c r="Y52" s="1"/>
      <c r="Z52" s="1"/>
    </row>
    <row r="53" ht="14.25" customHeight="1">
      <c r="A53" s="322" t="s">
        <v>2517</v>
      </c>
      <c r="B53" s="323">
        <v>18.0</v>
      </c>
      <c r="C53" s="318"/>
      <c r="D53" s="324">
        <v>892.0</v>
      </c>
      <c r="E53" s="325" t="s">
        <v>316</v>
      </c>
      <c r="F53" s="199"/>
      <c r="G53" s="199"/>
      <c r="H53" s="199"/>
      <c r="I53" s="326"/>
      <c r="J53" s="1"/>
      <c r="K53" s="1"/>
      <c r="L53" s="1"/>
      <c r="M53" s="1"/>
      <c r="N53" s="1"/>
      <c r="O53" s="1"/>
      <c r="P53" s="1"/>
      <c r="Q53" s="1"/>
      <c r="R53" s="1"/>
      <c r="S53" s="1"/>
      <c r="T53" s="1"/>
      <c r="U53" s="1"/>
      <c r="V53" s="1"/>
      <c r="W53" s="1"/>
      <c r="X53" s="1"/>
      <c r="Y53" s="1"/>
      <c r="Z53" s="1"/>
    </row>
    <row r="54" ht="14.25" customHeight="1">
      <c r="A54" s="322" t="s">
        <v>2518</v>
      </c>
      <c r="B54" s="323">
        <v>5.0</v>
      </c>
      <c r="C54" s="318"/>
      <c r="D54" s="324">
        <v>893.0</v>
      </c>
      <c r="E54" s="325" t="s">
        <v>319</v>
      </c>
      <c r="F54" s="199"/>
      <c r="G54" s="199"/>
      <c r="H54" s="199"/>
      <c r="I54" s="326"/>
      <c r="J54" s="1"/>
      <c r="K54" s="1"/>
      <c r="L54" s="1"/>
      <c r="M54" s="1"/>
      <c r="N54" s="1"/>
      <c r="O54" s="1"/>
      <c r="P54" s="1"/>
      <c r="Q54" s="1"/>
      <c r="R54" s="1"/>
      <c r="S54" s="1"/>
      <c r="T54" s="1"/>
      <c r="U54" s="1"/>
      <c r="V54" s="1"/>
      <c r="W54" s="1"/>
      <c r="X54" s="1"/>
      <c r="Y54" s="1"/>
      <c r="Z54" s="1"/>
    </row>
    <row r="55" ht="14.25" customHeight="1">
      <c r="A55" s="322" t="s">
        <v>2519</v>
      </c>
      <c r="B55" s="323">
        <v>4.0</v>
      </c>
      <c r="C55" s="318"/>
      <c r="D55" s="324">
        <v>899.0</v>
      </c>
      <c r="E55" s="325" t="s">
        <v>322</v>
      </c>
      <c r="F55" s="199"/>
      <c r="G55" s="199"/>
      <c r="H55" s="199"/>
      <c r="I55" s="326"/>
      <c r="J55" s="1"/>
      <c r="K55" s="1"/>
      <c r="L55" s="1"/>
      <c r="M55" s="1"/>
      <c r="N55" s="1"/>
      <c r="O55" s="1"/>
      <c r="P55" s="1"/>
      <c r="Q55" s="1"/>
      <c r="R55" s="1"/>
      <c r="S55" s="1"/>
      <c r="T55" s="1"/>
      <c r="U55" s="1"/>
      <c r="V55" s="1"/>
      <c r="W55" s="1"/>
      <c r="X55" s="1"/>
      <c r="Y55" s="1"/>
      <c r="Z55" s="1"/>
    </row>
    <row r="56" ht="14.25" customHeight="1">
      <c r="A56" s="322" t="s">
        <v>2520</v>
      </c>
      <c r="B56" s="323">
        <v>17.0</v>
      </c>
      <c r="C56" s="318"/>
      <c r="D56" s="324">
        <v>910.0</v>
      </c>
      <c r="E56" s="325" t="s">
        <v>325</v>
      </c>
      <c r="F56" s="199"/>
      <c r="G56" s="199"/>
      <c r="H56" s="199"/>
      <c r="I56" s="326"/>
      <c r="J56" s="1"/>
      <c r="K56" s="1"/>
      <c r="L56" s="1"/>
      <c r="M56" s="1"/>
      <c r="N56" s="1"/>
      <c r="O56" s="1"/>
      <c r="P56" s="1"/>
      <c r="Q56" s="1"/>
      <c r="R56" s="1"/>
      <c r="S56" s="1"/>
      <c r="T56" s="1"/>
      <c r="U56" s="1"/>
      <c r="V56" s="1"/>
      <c r="W56" s="1"/>
      <c r="X56" s="1"/>
      <c r="Y56" s="1"/>
      <c r="Z56" s="1"/>
    </row>
    <row r="57" ht="14.25" customHeight="1">
      <c r="A57" s="322" t="s">
        <v>2521</v>
      </c>
      <c r="B57" s="323">
        <v>15.0</v>
      </c>
      <c r="C57" s="318"/>
      <c r="D57" s="324">
        <v>990.0</v>
      </c>
      <c r="E57" s="325" t="s">
        <v>328</v>
      </c>
      <c r="F57" s="199"/>
      <c r="G57" s="199"/>
      <c r="H57" s="199"/>
      <c r="I57" s="326"/>
      <c r="J57" s="1"/>
      <c r="K57" s="1"/>
      <c r="L57" s="1"/>
      <c r="M57" s="1"/>
      <c r="N57" s="1"/>
      <c r="O57" s="1"/>
      <c r="P57" s="1"/>
      <c r="Q57" s="1"/>
      <c r="R57" s="1"/>
      <c r="S57" s="1"/>
      <c r="T57" s="1"/>
      <c r="U57" s="1"/>
      <c r="V57" s="1"/>
      <c r="W57" s="1"/>
      <c r="X57" s="1"/>
      <c r="Y57" s="1"/>
      <c r="Z57" s="1"/>
    </row>
    <row r="58" ht="14.25" customHeight="1">
      <c r="A58" s="322" t="s">
        <v>2522</v>
      </c>
      <c r="B58" s="323">
        <v>8.0</v>
      </c>
      <c r="C58" s="318"/>
      <c r="D58" s="324">
        <v>1011.0</v>
      </c>
      <c r="E58" s="325" t="s">
        <v>331</v>
      </c>
      <c r="F58" s="199"/>
      <c r="G58" s="199"/>
      <c r="H58" s="199"/>
      <c r="I58" s="326"/>
      <c r="J58" s="1"/>
      <c r="K58" s="1"/>
      <c r="L58" s="1"/>
      <c r="M58" s="1"/>
      <c r="N58" s="1"/>
      <c r="O58" s="1"/>
      <c r="P58" s="1"/>
      <c r="Q58" s="1"/>
      <c r="R58" s="1"/>
      <c r="S58" s="1"/>
      <c r="T58" s="1"/>
      <c r="U58" s="1"/>
      <c r="V58" s="1"/>
      <c r="W58" s="1"/>
      <c r="X58" s="1"/>
      <c r="Y58" s="1"/>
      <c r="Z58" s="1"/>
    </row>
    <row r="59" ht="14.25" customHeight="1">
      <c r="A59" s="322" t="s">
        <v>2523</v>
      </c>
      <c r="B59" s="323">
        <v>8.0</v>
      </c>
      <c r="C59" s="318"/>
      <c r="D59" s="324">
        <v>1012.0</v>
      </c>
      <c r="E59" s="325" t="s">
        <v>334</v>
      </c>
      <c r="F59" s="199"/>
      <c r="G59" s="199"/>
      <c r="H59" s="199"/>
      <c r="I59" s="326"/>
      <c r="J59" s="1"/>
      <c r="K59" s="1"/>
      <c r="L59" s="1"/>
      <c r="M59" s="1"/>
      <c r="N59" s="1"/>
      <c r="O59" s="1"/>
      <c r="P59" s="1"/>
      <c r="Q59" s="1"/>
      <c r="R59" s="1"/>
      <c r="S59" s="1"/>
      <c r="T59" s="1"/>
      <c r="U59" s="1"/>
      <c r="V59" s="1"/>
      <c r="W59" s="1"/>
      <c r="X59" s="1"/>
      <c r="Y59" s="1"/>
      <c r="Z59" s="1"/>
    </row>
    <row r="60" ht="14.25" customHeight="1">
      <c r="A60" s="322" t="s">
        <v>2524</v>
      </c>
      <c r="B60" s="323">
        <v>10.0</v>
      </c>
      <c r="C60" s="318"/>
      <c r="D60" s="324">
        <v>1013.0</v>
      </c>
      <c r="E60" s="325" t="s">
        <v>337</v>
      </c>
      <c r="F60" s="199"/>
      <c r="G60" s="199"/>
      <c r="H60" s="199"/>
      <c r="I60" s="326"/>
      <c r="J60" s="1"/>
      <c r="K60" s="1"/>
      <c r="L60" s="1"/>
      <c r="M60" s="1"/>
      <c r="N60" s="1"/>
      <c r="O60" s="1"/>
      <c r="P60" s="1"/>
      <c r="Q60" s="1"/>
      <c r="R60" s="1"/>
      <c r="S60" s="1"/>
      <c r="T60" s="1"/>
      <c r="U60" s="1"/>
      <c r="V60" s="1"/>
      <c r="W60" s="1"/>
      <c r="X60" s="1"/>
      <c r="Y60" s="1"/>
      <c r="Z60" s="1"/>
    </row>
    <row r="61" ht="14.25" customHeight="1">
      <c r="A61" s="322" t="s">
        <v>2525</v>
      </c>
      <c r="B61" s="323">
        <v>8.0</v>
      </c>
      <c r="C61" s="318"/>
      <c r="D61" s="324">
        <v>1020.0</v>
      </c>
      <c r="E61" s="325" t="s">
        <v>340</v>
      </c>
      <c r="F61" s="199"/>
      <c r="G61" s="199"/>
      <c r="H61" s="199"/>
      <c r="I61" s="326"/>
      <c r="J61" s="1"/>
      <c r="K61" s="1"/>
      <c r="L61" s="1"/>
      <c r="M61" s="1"/>
      <c r="N61" s="1"/>
      <c r="O61" s="1"/>
      <c r="P61" s="1"/>
      <c r="Q61" s="1"/>
      <c r="R61" s="1"/>
      <c r="S61" s="1"/>
      <c r="T61" s="1"/>
      <c r="U61" s="1"/>
      <c r="V61" s="1"/>
      <c r="W61" s="1"/>
      <c r="X61" s="1"/>
      <c r="Y61" s="1"/>
      <c r="Z61" s="1"/>
    </row>
    <row r="62" ht="14.25" customHeight="1">
      <c r="A62" s="322" t="s">
        <v>2526</v>
      </c>
      <c r="B62" s="323">
        <v>10.0</v>
      </c>
      <c r="C62" s="318"/>
      <c r="D62" s="324">
        <v>1031.0</v>
      </c>
      <c r="E62" s="325" t="s">
        <v>343</v>
      </c>
      <c r="F62" s="199"/>
      <c r="G62" s="199"/>
      <c r="H62" s="199"/>
      <c r="I62" s="326"/>
      <c r="J62" s="1"/>
      <c r="K62" s="1"/>
      <c r="L62" s="1"/>
      <c r="M62" s="1"/>
      <c r="N62" s="1"/>
      <c r="O62" s="1"/>
      <c r="P62" s="1"/>
      <c r="Q62" s="1"/>
      <c r="R62" s="1"/>
      <c r="S62" s="1"/>
      <c r="T62" s="1"/>
      <c r="U62" s="1"/>
      <c r="V62" s="1"/>
      <c r="W62" s="1"/>
      <c r="X62" s="1"/>
      <c r="Y62" s="1"/>
      <c r="Z62" s="1"/>
    </row>
    <row r="63" ht="14.25" customHeight="1">
      <c r="A63" s="322" t="s">
        <v>2527</v>
      </c>
      <c r="B63" s="323">
        <v>10.0</v>
      </c>
      <c r="C63" s="318"/>
      <c r="D63" s="324">
        <v>1032.0</v>
      </c>
      <c r="E63" s="325" t="s">
        <v>346</v>
      </c>
      <c r="F63" s="199"/>
      <c r="G63" s="199"/>
      <c r="H63" s="199"/>
      <c r="I63" s="326"/>
      <c r="J63" s="1"/>
      <c r="K63" s="1"/>
      <c r="L63" s="1"/>
      <c r="M63" s="1"/>
      <c r="N63" s="1"/>
      <c r="O63" s="1"/>
      <c r="P63" s="1"/>
      <c r="Q63" s="1"/>
      <c r="R63" s="1"/>
      <c r="S63" s="1"/>
      <c r="T63" s="1"/>
      <c r="U63" s="1"/>
      <c r="V63" s="1"/>
      <c r="W63" s="1"/>
      <c r="X63" s="1"/>
      <c r="Y63" s="1"/>
      <c r="Z63" s="1"/>
    </row>
    <row r="64" ht="14.25" customHeight="1">
      <c r="A64" s="322" t="s">
        <v>2528</v>
      </c>
      <c r="B64" s="323">
        <v>11.0</v>
      </c>
      <c r="C64" s="318"/>
      <c r="D64" s="324">
        <v>1039.0</v>
      </c>
      <c r="E64" s="325" t="s">
        <v>349</v>
      </c>
      <c r="F64" s="199"/>
      <c r="G64" s="199"/>
      <c r="H64" s="199"/>
      <c r="I64" s="326"/>
      <c r="J64" s="1"/>
      <c r="K64" s="1"/>
      <c r="L64" s="1"/>
      <c r="M64" s="1"/>
      <c r="N64" s="1"/>
      <c r="O64" s="1"/>
      <c r="P64" s="1"/>
      <c r="Q64" s="1"/>
      <c r="R64" s="1"/>
      <c r="S64" s="1"/>
      <c r="T64" s="1"/>
      <c r="U64" s="1"/>
      <c r="V64" s="1"/>
      <c r="W64" s="1"/>
      <c r="X64" s="1"/>
      <c r="Y64" s="1"/>
      <c r="Z64" s="1"/>
    </row>
    <row r="65" ht="14.25" customHeight="1">
      <c r="A65" s="322" t="s">
        <v>2529</v>
      </c>
      <c r="B65" s="323">
        <v>20.0</v>
      </c>
      <c r="C65" s="318"/>
      <c r="D65" s="324">
        <v>1041.0</v>
      </c>
      <c r="E65" s="325" t="s">
        <v>352</v>
      </c>
      <c r="F65" s="199"/>
      <c r="G65" s="199"/>
      <c r="H65" s="199"/>
      <c r="I65" s="326"/>
      <c r="J65" s="1"/>
      <c r="K65" s="1"/>
      <c r="L65" s="1"/>
      <c r="M65" s="1"/>
      <c r="N65" s="1"/>
      <c r="O65" s="1"/>
      <c r="P65" s="1"/>
      <c r="Q65" s="1"/>
      <c r="R65" s="1"/>
      <c r="S65" s="1"/>
      <c r="T65" s="1"/>
      <c r="U65" s="1"/>
      <c r="V65" s="1"/>
      <c r="W65" s="1"/>
      <c r="X65" s="1"/>
      <c r="Y65" s="1"/>
      <c r="Z65" s="1"/>
    </row>
    <row r="66" ht="14.25" customHeight="1">
      <c r="A66" s="322" t="s">
        <v>2530</v>
      </c>
      <c r="B66" s="323">
        <v>8.0</v>
      </c>
      <c r="C66" s="318"/>
      <c r="D66" s="324">
        <v>1042.0</v>
      </c>
      <c r="E66" s="325" t="s">
        <v>355</v>
      </c>
      <c r="F66" s="199"/>
      <c r="G66" s="199"/>
      <c r="H66" s="199"/>
      <c r="I66" s="326"/>
      <c r="J66" s="1"/>
      <c r="K66" s="1"/>
      <c r="L66" s="1"/>
      <c r="M66" s="1"/>
      <c r="N66" s="1"/>
      <c r="O66" s="1"/>
      <c r="P66" s="1"/>
      <c r="Q66" s="1"/>
      <c r="R66" s="1"/>
      <c r="S66" s="1"/>
      <c r="T66" s="1"/>
      <c r="U66" s="1"/>
      <c r="V66" s="1"/>
      <c r="W66" s="1"/>
      <c r="X66" s="1"/>
      <c r="Y66" s="1"/>
      <c r="Z66" s="1"/>
    </row>
    <row r="67" ht="14.25" customHeight="1">
      <c r="A67" s="322" t="s">
        <v>2531</v>
      </c>
      <c r="B67" s="323">
        <v>7.0</v>
      </c>
      <c r="C67" s="318"/>
      <c r="D67" s="324">
        <v>1051.0</v>
      </c>
      <c r="E67" s="325" t="s">
        <v>358</v>
      </c>
      <c r="F67" s="199"/>
      <c r="G67" s="199"/>
      <c r="H67" s="199"/>
      <c r="I67" s="326"/>
      <c r="J67" s="1"/>
      <c r="K67" s="1"/>
      <c r="L67" s="1"/>
      <c r="M67" s="1"/>
      <c r="N67" s="1"/>
      <c r="O67" s="1"/>
      <c r="P67" s="1"/>
      <c r="Q67" s="1"/>
      <c r="R67" s="1"/>
      <c r="S67" s="1"/>
      <c r="T67" s="1"/>
      <c r="U67" s="1"/>
      <c r="V67" s="1"/>
      <c r="W67" s="1"/>
      <c r="X67" s="1"/>
      <c r="Y67" s="1"/>
      <c r="Z67" s="1"/>
    </row>
    <row r="68" ht="14.25" customHeight="1">
      <c r="A68" s="322" t="s">
        <v>2532</v>
      </c>
      <c r="B68" s="323">
        <v>14.0</v>
      </c>
      <c r="C68" s="318"/>
      <c r="D68" s="324">
        <v>1052.0</v>
      </c>
      <c r="E68" s="325" t="s">
        <v>361</v>
      </c>
      <c r="F68" s="199"/>
      <c r="G68" s="199"/>
      <c r="H68" s="199"/>
      <c r="I68" s="326"/>
      <c r="J68" s="1"/>
      <c r="K68" s="1"/>
      <c r="L68" s="1"/>
      <c r="M68" s="1"/>
      <c r="N68" s="1"/>
      <c r="O68" s="1"/>
      <c r="P68" s="1"/>
      <c r="Q68" s="1"/>
      <c r="R68" s="1"/>
      <c r="S68" s="1"/>
      <c r="T68" s="1"/>
      <c r="U68" s="1"/>
      <c r="V68" s="1"/>
      <c r="W68" s="1"/>
      <c r="X68" s="1"/>
      <c r="Y68" s="1"/>
      <c r="Z68" s="1"/>
    </row>
    <row r="69" ht="14.25" customHeight="1">
      <c r="A69" s="322" t="s">
        <v>2533</v>
      </c>
      <c r="B69" s="323">
        <v>14.0</v>
      </c>
      <c r="C69" s="318"/>
      <c r="D69" s="324">
        <v>1061.0</v>
      </c>
      <c r="E69" s="325" t="s">
        <v>364</v>
      </c>
      <c r="F69" s="199"/>
      <c r="G69" s="199"/>
      <c r="H69" s="199"/>
      <c r="I69" s="326"/>
      <c r="J69" s="1"/>
      <c r="K69" s="1"/>
      <c r="L69" s="1"/>
      <c r="M69" s="1"/>
      <c r="N69" s="1"/>
      <c r="O69" s="1"/>
      <c r="P69" s="1"/>
      <c r="Q69" s="1"/>
      <c r="R69" s="1"/>
      <c r="S69" s="1"/>
      <c r="T69" s="1"/>
      <c r="U69" s="1"/>
      <c r="V69" s="1"/>
      <c r="W69" s="1"/>
      <c r="X69" s="1"/>
      <c r="Y69" s="1"/>
      <c r="Z69" s="1"/>
    </row>
    <row r="70" ht="14.25" customHeight="1">
      <c r="A70" s="322" t="s">
        <v>2534</v>
      </c>
      <c r="B70" s="323">
        <v>14.0</v>
      </c>
      <c r="C70" s="318"/>
      <c r="D70" s="324">
        <v>1062.0</v>
      </c>
      <c r="E70" s="325" t="s">
        <v>367</v>
      </c>
      <c r="F70" s="199"/>
      <c r="G70" s="199"/>
      <c r="H70" s="199"/>
      <c r="I70" s="326"/>
      <c r="J70" s="1"/>
      <c r="K70" s="1"/>
      <c r="L70" s="1"/>
      <c r="M70" s="1"/>
      <c r="N70" s="1"/>
      <c r="O70" s="1"/>
      <c r="P70" s="1"/>
      <c r="Q70" s="1"/>
      <c r="R70" s="1"/>
      <c r="S70" s="1"/>
      <c r="T70" s="1"/>
      <c r="U70" s="1"/>
      <c r="V70" s="1"/>
      <c r="W70" s="1"/>
      <c r="X70" s="1"/>
      <c r="Y70" s="1"/>
      <c r="Z70" s="1"/>
    </row>
    <row r="71" ht="14.25" customHeight="1">
      <c r="A71" s="322" t="s">
        <v>2535</v>
      </c>
      <c r="B71" s="323">
        <v>7.0</v>
      </c>
      <c r="C71" s="318"/>
      <c r="D71" s="324">
        <v>1071.0</v>
      </c>
      <c r="E71" s="325" t="s">
        <v>370</v>
      </c>
      <c r="F71" s="199"/>
      <c r="G71" s="199"/>
      <c r="H71" s="199"/>
      <c r="I71" s="326"/>
      <c r="J71" s="1"/>
      <c r="K71" s="1"/>
      <c r="L71" s="1"/>
      <c r="M71" s="1"/>
      <c r="N71" s="1"/>
      <c r="O71" s="1"/>
      <c r="P71" s="1"/>
      <c r="Q71" s="1"/>
      <c r="R71" s="1"/>
      <c r="S71" s="1"/>
      <c r="T71" s="1"/>
      <c r="U71" s="1"/>
      <c r="V71" s="1"/>
      <c r="W71" s="1"/>
      <c r="X71" s="1"/>
      <c r="Y71" s="1"/>
      <c r="Z71" s="1"/>
    </row>
    <row r="72" ht="27.75" customHeight="1">
      <c r="A72" s="322" t="s">
        <v>2536</v>
      </c>
      <c r="B72" s="323">
        <v>12.0</v>
      </c>
      <c r="C72" s="318"/>
      <c r="D72" s="324">
        <v>1072.0</v>
      </c>
      <c r="E72" s="325" t="s">
        <v>373</v>
      </c>
      <c r="F72" s="199"/>
      <c r="G72" s="199"/>
      <c r="H72" s="199"/>
      <c r="I72" s="326"/>
      <c r="J72" s="1"/>
      <c r="K72" s="1"/>
      <c r="L72" s="1"/>
      <c r="M72" s="1"/>
      <c r="N72" s="1"/>
      <c r="O72" s="1"/>
      <c r="P72" s="1"/>
      <c r="Q72" s="1"/>
      <c r="R72" s="1"/>
      <c r="S72" s="1"/>
      <c r="T72" s="1"/>
      <c r="U72" s="1"/>
      <c r="V72" s="1"/>
      <c r="W72" s="1"/>
      <c r="X72" s="1"/>
      <c r="Y72" s="1"/>
      <c r="Z72" s="1"/>
    </row>
    <row r="73" ht="14.25" customHeight="1">
      <c r="A73" s="322" t="s">
        <v>2537</v>
      </c>
      <c r="B73" s="323">
        <v>20.0</v>
      </c>
      <c r="C73" s="318"/>
      <c r="D73" s="324">
        <v>1073.0</v>
      </c>
      <c r="E73" s="325" t="s">
        <v>376</v>
      </c>
      <c r="F73" s="199"/>
      <c r="G73" s="199"/>
      <c r="H73" s="199"/>
      <c r="I73" s="326"/>
      <c r="J73" s="1"/>
      <c r="K73" s="1"/>
      <c r="L73" s="1"/>
      <c r="M73" s="1"/>
      <c r="N73" s="1"/>
      <c r="O73" s="1"/>
      <c r="P73" s="1"/>
      <c r="Q73" s="1"/>
      <c r="R73" s="1"/>
      <c r="S73" s="1"/>
      <c r="T73" s="1"/>
      <c r="U73" s="1"/>
      <c r="V73" s="1"/>
      <c r="W73" s="1"/>
      <c r="X73" s="1"/>
      <c r="Y73" s="1"/>
      <c r="Z73" s="1"/>
    </row>
    <row r="74" ht="14.25" customHeight="1">
      <c r="A74" s="322" t="s">
        <v>2538</v>
      </c>
      <c r="B74" s="323">
        <v>8.0</v>
      </c>
      <c r="C74" s="318"/>
      <c r="D74" s="324">
        <v>1081.0</v>
      </c>
      <c r="E74" s="325" t="s">
        <v>379</v>
      </c>
      <c r="F74" s="199"/>
      <c r="G74" s="199"/>
      <c r="H74" s="199"/>
      <c r="I74" s="326"/>
      <c r="J74" s="1"/>
      <c r="K74" s="1"/>
      <c r="L74" s="1"/>
      <c r="M74" s="1"/>
      <c r="N74" s="1"/>
      <c r="O74" s="1"/>
      <c r="P74" s="1"/>
      <c r="Q74" s="1"/>
      <c r="R74" s="1"/>
      <c r="S74" s="1"/>
      <c r="T74" s="1"/>
      <c r="U74" s="1"/>
      <c r="V74" s="1"/>
      <c r="W74" s="1"/>
      <c r="X74" s="1"/>
      <c r="Y74" s="1"/>
      <c r="Z74" s="1"/>
    </row>
    <row r="75" ht="14.25" customHeight="1">
      <c r="A75" s="322" t="s">
        <v>2539</v>
      </c>
      <c r="B75" s="323">
        <v>2.0</v>
      </c>
      <c r="C75" s="318"/>
      <c r="D75" s="324">
        <v>1082.0</v>
      </c>
      <c r="E75" s="325" t="s">
        <v>382</v>
      </c>
      <c r="F75" s="199"/>
      <c r="G75" s="199"/>
      <c r="H75" s="199"/>
      <c r="I75" s="326"/>
      <c r="J75" s="1"/>
      <c r="K75" s="1"/>
      <c r="L75" s="1"/>
      <c r="M75" s="1"/>
      <c r="N75" s="1"/>
      <c r="O75" s="1"/>
      <c r="P75" s="1"/>
      <c r="Q75" s="1"/>
      <c r="R75" s="1"/>
      <c r="S75" s="1"/>
      <c r="T75" s="1"/>
      <c r="U75" s="1"/>
      <c r="V75" s="1"/>
      <c r="W75" s="1"/>
      <c r="X75" s="1"/>
      <c r="Y75" s="1"/>
      <c r="Z75" s="1"/>
    </row>
    <row r="76" ht="14.25" customHeight="1">
      <c r="A76" s="322" t="s">
        <v>2540</v>
      </c>
      <c r="B76" s="323">
        <v>7.0</v>
      </c>
      <c r="C76" s="318"/>
      <c r="D76" s="324">
        <v>1083.0</v>
      </c>
      <c r="E76" s="325" t="s">
        <v>385</v>
      </c>
      <c r="F76" s="199"/>
      <c r="G76" s="199"/>
      <c r="H76" s="199"/>
      <c r="I76" s="326"/>
      <c r="J76" s="1"/>
      <c r="K76" s="1"/>
      <c r="L76" s="1"/>
      <c r="M76" s="1"/>
      <c r="N76" s="1"/>
      <c r="O76" s="1"/>
      <c r="P76" s="1"/>
      <c r="Q76" s="1"/>
      <c r="R76" s="1"/>
      <c r="S76" s="1"/>
      <c r="T76" s="1"/>
      <c r="U76" s="1"/>
      <c r="V76" s="1"/>
      <c r="W76" s="1"/>
      <c r="X76" s="1"/>
      <c r="Y76" s="1"/>
      <c r="Z76" s="1"/>
    </row>
    <row r="77" ht="14.25" customHeight="1">
      <c r="A77" s="322" t="s">
        <v>2541</v>
      </c>
      <c r="B77" s="323">
        <v>17.0</v>
      </c>
      <c r="C77" s="318"/>
      <c r="D77" s="324">
        <v>1084.0</v>
      </c>
      <c r="E77" s="325" t="s">
        <v>388</v>
      </c>
      <c r="F77" s="199"/>
      <c r="G77" s="199"/>
      <c r="H77" s="199"/>
      <c r="I77" s="326"/>
      <c r="J77" s="1"/>
      <c r="K77" s="1"/>
      <c r="L77" s="1"/>
      <c r="M77" s="1"/>
      <c r="N77" s="1"/>
      <c r="O77" s="1"/>
      <c r="P77" s="1"/>
      <c r="Q77" s="1"/>
      <c r="R77" s="1"/>
      <c r="S77" s="1"/>
      <c r="T77" s="1"/>
      <c r="U77" s="1"/>
      <c r="V77" s="1"/>
      <c r="W77" s="1"/>
      <c r="X77" s="1"/>
      <c r="Y77" s="1"/>
      <c r="Z77" s="1"/>
    </row>
    <row r="78" ht="14.25" customHeight="1">
      <c r="A78" s="322" t="s">
        <v>2542</v>
      </c>
      <c r="B78" s="323">
        <v>8.0</v>
      </c>
      <c r="C78" s="318"/>
      <c r="D78" s="324">
        <v>1085.0</v>
      </c>
      <c r="E78" s="325" t="s">
        <v>391</v>
      </c>
      <c r="F78" s="199"/>
      <c r="G78" s="199"/>
      <c r="H78" s="199"/>
      <c r="I78" s="326"/>
      <c r="J78" s="1"/>
      <c r="K78" s="1"/>
      <c r="L78" s="1"/>
      <c r="M78" s="1"/>
      <c r="N78" s="1"/>
      <c r="O78" s="1"/>
      <c r="P78" s="1"/>
      <c r="Q78" s="1"/>
      <c r="R78" s="1"/>
      <c r="S78" s="1"/>
      <c r="T78" s="1"/>
      <c r="U78" s="1"/>
      <c r="V78" s="1"/>
      <c r="W78" s="1"/>
      <c r="X78" s="1"/>
      <c r="Y78" s="1"/>
      <c r="Z78" s="1"/>
    </row>
    <row r="79" ht="14.25" customHeight="1">
      <c r="A79" s="322" t="s">
        <v>2543</v>
      </c>
      <c r="B79" s="323">
        <v>20.0</v>
      </c>
      <c r="C79" s="318"/>
      <c r="D79" s="324">
        <v>1086.0</v>
      </c>
      <c r="E79" s="325" t="s">
        <v>394</v>
      </c>
      <c r="F79" s="199"/>
      <c r="G79" s="199"/>
      <c r="H79" s="199"/>
      <c r="I79" s="326"/>
      <c r="J79" s="1"/>
      <c r="K79" s="1"/>
      <c r="L79" s="1"/>
      <c r="M79" s="1"/>
      <c r="N79" s="1"/>
      <c r="O79" s="1"/>
      <c r="P79" s="1"/>
      <c r="Q79" s="1"/>
      <c r="R79" s="1"/>
      <c r="S79" s="1"/>
      <c r="T79" s="1"/>
      <c r="U79" s="1"/>
      <c r="V79" s="1"/>
      <c r="W79" s="1"/>
      <c r="X79" s="1"/>
      <c r="Y79" s="1"/>
      <c r="Z79" s="1"/>
    </row>
    <row r="80" ht="14.25" customHeight="1">
      <c r="A80" s="322" t="s">
        <v>2544</v>
      </c>
      <c r="B80" s="323">
        <v>20.0</v>
      </c>
      <c r="C80" s="318"/>
      <c r="D80" s="324">
        <v>1089.0</v>
      </c>
      <c r="E80" s="325" t="s">
        <v>397</v>
      </c>
      <c r="F80" s="199"/>
      <c r="G80" s="199"/>
      <c r="H80" s="199"/>
      <c r="I80" s="326"/>
      <c r="J80" s="1"/>
      <c r="K80" s="1"/>
      <c r="L80" s="1"/>
      <c r="M80" s="1"/>
      <c r="N80" s="1"/>
      <c r="O80" s="1"/>
      <c r="P80" s="1"/>
      <c r="Q80" s="1"/>
      <c r="R80" s="1"/>
      <c r="S80" s="1"/>
      <c r="T80" s="1"/>
      <c r="U80" s="1"/>
      <c r="V80" s="1"/>
      <c r="W80" s="1"/>
      <c r="X80" s="1"/>
      <c r="Y80" s="1"/>
      <c r="Z80" s="1"/>
    </row>
    <row r="81" ht="14.25" customHeight="1">
      <c r="A81" s="322" t="s">
        <v>2545</v>
      </c>
      <c r="B81" s="323">
        <v>14.0</v>
      </c>
      <c r="C81" s="318"/>
      <c r="D81" s="324">
        <v>1091.0</v>
      </c>
      <c r="E81" s="325" t="s">
        <v>400</v>
      </c>
      <c r="F81" s="199"/>
      <c r="G81" s="199"/>
      <c r="H81" s="199"/>
      <c r="I81" s="326"/>
      <c r="J81" s="1"/>
      <c r="K81" s="1"/>
      <c r="L81" s="1"/>
      <c r="M81" s="1"/>
      <c r="N81" s="1"/>
      <c r="O81" s="1"/>
      <c r="P81" s="1"/>
      <c r="Q81" s="1"/>
      <c r="R81" s="1"/>
      <c r="S81" s="1"/>
      <c r="T81" s="1"/>
      <c r="U81" s="1"/>
      <c r="V81" s="1"/>
      <c r="W81" s="1"/>
      <c r="X81" s="1"/>
      <c r="Y81" s="1"/>
      <c r="Z81" s="1"/>
    </row>
    <row r="82" ht="14.25" customHeight="1">
      <c r="A82" s="322" t="s">
        <v>2546</v>
      </c>
      <c r="B82" s="323">
        <v>2.0</v>
      </c>
      <c r="C82" s="318"/>
      <c r="D82" s="324">
        <v>1092.0</v>
      </c>
      <c r="E82" s="325" t="s">
        <v>403</v>
      </c>
      <c r="F82" s="199"/>
      <c r="G82" s="199"/>
      <c r="H82" s="199"/>
      <c r="I82" s="326"/>
      <c r="J82" s="1"/>
      <c r="K82" s="1"/>
      <c r="L82" s="1"/>
      <c r="M82" s="1"/>
      <c r="N82" s="1"/>
      <c r="O82" s="1"/>
      <c r="P82" s="1"/>
      <c r="Q82" s="1"/>
      <c r="R82" s="1"/>
      <c r="S82" s="1"/>
      <c r="T82" s="1"/>
      <c r="U82" s="1"/>
      <c r="V82" s="1"/>
      <c r="W82" s="1"/>
      <c r="X82" s="1"/>
      <c r="Y82" s="1"/>
      <c r="Z82" s="1"/>
    </row>
    <row r="83" ht="14.25" customHeight="1">
      <c r="A83" s="322" t="s">
        <v>2547</v>
      </c>
      <c r="B83" s="323">
        <v>5.0</v>
      </c>
      <c r="C83" s="318"/>
      <c r="D83" s="324">
        <v>1101.0</v>
      </c>
      <c r="E83" s="325" t="s">
        <v>406</v>
      </c>
      <c r="F83" s="199"/>
      <c r="G83" s="199"/>
      <c r="H83" s="199"/>
      <c r="I83" s="326"/>
      <c r="J83" s="1"/>
      <c r="K83" s="1"/>
      <c r="L83" s="1"/>
      <c r="M83" s="1"/>
      <c r="N83" s="1"/>
      <c r="O83" s="1"/>
      <c r="P83" s="1"/>
      <c r="Q83" s="1"/>
      <c r="R83" s="1"/>
      <c r="S83" s="1"/>
      <c r="T83" s="1"/>
      <c r="U83" s="1"/>
      <c r="V83" s="1"/>
      <c r="W83" s="1"/>
      <c r="X83" s="1"/>
      <c r="Y83" s="1"/>
      <c r="Z83" s="1"/>
    </row>
    <row r="84" ht="14.25" customHeight="1">
      <c r="A84" s="322" t="s">
        <v>2548</v>
      </c>
      <c r="B84" s="323">
        <v>12.0</v>
      </c>
      <c r="C84" s="318"/>
      <c r="D84" s="324">
        <v>1102.0</v>
      </c>
      <c r="E84" s="325" t="s">
        <v>409</v>
      </c>
      <c r="F84" s="199"/>
      <c r="G84" s="199"/>
      <c r="H84" s="199"/>
      <c r="I84" s="326"/>
      <c r="J84" s="1"/>
      <c r="K84" s="1"/>
      <c r="L84" s="1"/>
      <c r="M84" s="1"/>
      <c r="N84" s="1"/>
      <c r="O84" s="1"/>
      <c r="P84" s="1"/>
      <c r="Q84" s="1"/>
      <c r="R84" s="1"/>
      <c r="S84" s="1"/>
      <c r="T84" s="1"/>
      <c r="U84" s="1"/>
      <c r="V84" s="1"/>
      <c r="W84" s="1"/>
      <c r="X84" s="1"/>
      <c r="Y84" s="1"/>
      <c r="Z84" s="1"/>
    </row>
    <row r="85" ht="14.25" customHeight="1">
      <c r="A85" s="322" t="s">
        <v>2549</v>
      </c>
      <c r="B85" s="323">
        <v>20.0</v>
      </c>
      <c r="C85" s="318"/>
      <c r="D85" s="324">
        <v>1103.0</v>
      </c>
      <c r="E85" s="325" t="s">
        <v>412</v>
      </c>
      <c r="F85" s="199"/>
      <c r="G85" s="199"/>
      <c r="H85" s="199"/>
      <c r="I85" s="326"/>
      <c r="J85" s="1"/>
      <c r="K85" s="1"/>
      <c r="L85" s="1"/>
      <c r="M85" s="1"/>
      <c r="N85" s="1"/>
      <c r="O85" s="1"/>
      <c r="P85" s="1"/>
      <c r="Q85" s="1"/>
      <c r="R85" s="1"/>
      <c r="S85" s="1"/>
      <c r="T85" s="1"/>
      <c r="U85" s="1"/>
      <c r="V85" s="1"/>
      <c r="W85" s="1"/>
      <c r="X85" s="1"/>
      <c r="Y85" s="1"/>
      <c r="Z85" s="1"/>
    </row>
    <row r="86" ht="14.25" customHeight="1">
      <c r="A86" s="322" t="s">
        <v>2550</v>
      </c>
      <c r="B86" s="323">
        <v>3.0</v>
      </c>
      <c r="C86" s="318"/>
      <c r="D86" s="324">
        <v>1104.0</v>
      </c>
      <c r="E86" s="325" t="s">
        <v>415</v>
      </c>
      <c r="F86" s="199"/>
      <c r="G86" s="199"/>
      <c r="H86" s="199"/>
      <c r="I86" s="326"/>
      <c r="J86" s="1"/>
      <c r="K86" s="1"/>
      <c r="L86" s="1"/>
      <c r="M86" s="1"/>
      <c r="N86" s="1"/>
      <c r="O86" s="1"/>
      <c r="P86" s="1"/>
      <c r="Q86" s="1"/>
      <c r="R86" s="1"/>
      <c r="S86" s="1"/>
      <c r="T86" s="1"/>
      <c r="U86" s="1"/>
      <c r="V86" s="1"/>
      <c r="W86" s="1"/>
      <c r="X86" s="1"/>
      <c r="Y86" s="1"/>
      <c r="Z86" s="1"/>
    </row>
    <row r="87" ht="14.25" customHeight="1">
      <c r="A87" s="322" t="s">
        <v>2551</v>
      </c>
      <c r="B87" s="323">
        <v>9.0</v>
      </c>
      <c r="C87" s="318"/>
      <c r="D87" s="324">
        <v>1105.0</v>
      </c>
      <c r="E87" s="325" t="s">
        <v>418</v>
      </c>
      <c r="F87" s="199"/>
      <c r="G87" s="199"/>
      <c r="H87" s="199"/>
      <c r="I87" s="326"/>
      <c r="J87" s="1"/>
      <c r="K87" s="1"/>
      <c r="L87" s="1"/>
      <c r="M87" s="1"/>
      <c r="N87" s="1"/>
      <c r="O87" s="1"/>
      <c r="P87" s="1"/>
      <c r="Q87" s="1"/>
      <c r="R87" s="1"/>
      <c r="S87" s="1"/>
      <c r="T87" s="1"/>
      <c r="U87" s="1"/>
      <c r="V87" s="1"/>
      <c r="W87" s="1"/>
      <c r="X87" s="1"/>
      <c r="Y87" s="1"/>
      <c r="Z87" s="1"/>
    </row>
    <row r="88" ht="14.25" customHeight="1">
      <c r="A88" s="322" t="s">
        <v>2552</v>
      </c>
      <c r="B88" s="323">
        <v>5.0</v>
      </c>
      <c r="C88" s="318"/>
      <c r="D88" s="324">
        <v>1106.0</v>
      </c>
      <c r="E88" s="325" t="s">
        <v>421</v>
      </c>
      <c r="F88" s="199"/>
      <c r="G88" s="199"/>
      <c r="H88" s="199"/>
      <c r="I88" s="326"/>
      <c r="J88" s="1"/>
      <c r="K88" s="1"/>
      <c r="L88" s="1"/>
      <c r="M88" s="1"/>
      <c r="N88" s="1"/>
      <c r="O88" s="1"/>
      <c r="P88" s="1"/>
      <c r="Q88" s="1"/>
      <c r="R88" s="1"/>
      <c r="S88" s="1"/>
      <c r="T88" s="1"/>
      <c r="U88" s="1"/>
      <c r="V88" s="1"/>
      <c r="W88" s="1"/>
      <c r="X88" s="1"/>
      <c r="Y88" s="1"/>
      <c r="Z88" s="1"/>
    </row>
    <row r="89" ht="14.25" customHeight="1">
      <c r="A89" s="322" t="s">
        <v>2553</v>
      </c>
      <c r="B89" s="323">
        <v>14.0</v>
      </c>
      <c r="C89" s="318"/>
      <c r="D89" s="324">
        <v>1107.0</v>
      </c>
      <c r="E89" s="325" t="s">
        <v>424</v>
      </c>
      <c r="F89" s="199"/>
      <c r="G89" s="199"/>
      <c r="H89" s="199"/>
      <c r="I89" s="326"/>
      <c r="J89" s="1"/>
      <c r="K89" s="1"/>
      <c r="L89" s="1"/>
      <c r="M89" s="1"/>
      <c r="N89" s="1"/>
      <c r="O89" s="1"/>
      <c r="P89" s="1"/>
      <c r="Q89" s="1"/>
      <c r="R89" s="1"/>
      <c r="S89" s="1"/>
      <c r="T89" s="1"/>
      <c r="U89" s="1"/>
      <c r="V89" s="1"/>
      <c r="W89" s="1"/>
      <c r="X89" s="1"/>
      <c r="Y89" s="1"/>
      <c r="Z89" s="1"/>
    </row>
    <row r="90" ht="14.25" customHeight="1">
      <c r="A90" s="322" t="s">
        <v>2554</v>
      </c>
      <c r="B90" s="323">
        <v>20.0</v>
      </c>
      <c r="C90" s="318"/>
      <c r="D90" s="324">
        <v>1200.0</v>
      </c>
      <c r="E90" s="325" t="s">
        <v>427</v>
      </c>
      <c r="F90" s="199"/>
      <c r="G90" s="199"/>
      <c r="H90" s="199"/>
      <c r="I90" s="326"/>
      <c r="J90" s="1"/>
      <c r="K90" s="1"/>
      <c r="L90" s="1"/>
      <c r="M90" s="1"/>
      <c r="N90" s="1"/>
      <c r="O90" s="1"/>
      <c r="P90" s="1"/>
      <c r="Q90" s="1"/>
      <c r="R90" s="1"/>
      <c r="S90" s="1"/>
      <c r="T90" s="1"/>
      <c r="U90" s="1"/>
      <c r="V90" s="1"/>
      <c r="W90" s="1"/>
      <c r="X90" s="1"/>
      <c r="Y90" s="1"/>
      <c r="Z90" s="1"/>
    </row>
    <row r="91" ht="14.25" customHeight="1">
      <c r="A91" s="322" t="s">
        <v>2555</v>
      </c>
      <c r="B91" s="323">
        <v>12.0</v>
      </c>
      <c r="C91" s="318"/>
      <c r="D91" s="324">
        <v>1310.0</v>
      </c>
      <c r="E91" s="325" t="s">
        <v>430</v>
      </c>
      <c r="F91" s="199"/>
      <c r="G91" s="199"/>
      <c r="H91" s="199"/>
      <c r="I91" s="326"/>
      <c r="J91" s="1"/>
      <c r="K91" s="1"/>
      <c r="L91" s="1"/>
      <c r="M91" s="1"/>
      <c r="N91" s="1"/>
      <c r="O91" s="1"/>
      <c r="P91" s="1"/>
      <c r="Q91" s="1"/>
      <c r="R91" s="1"/>
      <c r="S91" s="1"/>
      <c r="T91" s="1"/>
      <c r="U91" s="1"/>
      <c r="V91" s="1"/>
      <c r="W91" s="1"/>
      <c r="X91" s="1"/>
      <c r="Y91" s="1"/>
      <c r="Z91" s="1"/>
    </row>
    <row r="92" ht="14.25" customHeight="1">
      <c r="A92" s="322" t="s">
        <v>2556</v>
      </c>
      <c r="B92" s="323">
        <v>4.0</v>
      </c>
      <c r="C92" s="318"/>
      <c r="D92" s="324">
        <v>1320.0</v>
      </c>
      <c r="E92" s="325" t="s">
        <v>433</v>
      </c>
      <c r="F92" s="199"/>
      <c r="G92" s="199"/>
      <c r="H92" s="199"/>
      <c r="I92" s="326"/>
      <c r="J92" s="1"/>
      <c r="K92" s="1"/>
      <c r="L92" s="1"/>
      <c r="M92" s="1"/>
      <c r="N92" s="1"/>
      <c r="O92" s="1"/>
      <c r="P92" s="1"/>
      <c r="Q92" s="1"/>
      <c r="R92" s="1"/>
      <c r="S92" s="1"/>
      <c r="T92" s="1"/>
      <c r="U92" s="1"/>
      <c r="V92" s="1"/>
      <c r="W92" s="1"/>
      <c r="X92" s="1"/>
      <c r="Y92" s="1"/>
      <c r="Z92" s="1"/>
    </row>
    <row r="93" ht="14.25" customHeight="1">
      <c r="A93" s="322" t="s">
        <v>2557</v>
      </c>
      <c r="B93" s="323">
        <v>14.0</v>
      </c>
      <c r="C93" s="318"/>
      <c r="D93" s="324">
        <v>1330.0</v>
      </c>
      <c r="E93" s="325" t="s">
        <v>436</v>
      </c>
      <c r="F93" s="199"/>
      <c r="G93" s="199"/>
      <c r="H93" s="199"/>
      <c r="I93" s="326"/>
      <c r="J93" s="1"/>
      <c r="K93" s="1"/>
      <c r="L93" s="1"/>
      <c r="M93" s="1"/>
      <c r="N93" s="1"/>
      <c r="O93" s="1"/>
      <c r="P93" s="1"/>
      <c r="Q93" s="1"/>
      <c r="R93" s="1"/>
      <c r="S93" s="1"/>
      <c r="T93" s="1"/>
      <c r="U93" s="1"/>
      <c r="V93" s="1"/>
      <c r="W93" s="1"/>
      <c r="X93" s="1"/>
      <c r="Y93" s="1"/>
      <c r="Z93" s="1"/>
    </row>
    <row r="94" ht="14.25" customHeight="1">
      <c r="A94" s="322" t="s">
        <v>2558</v>
      </c>
      <c r="B94" s="323">
        <v>16.0</v>
      </c>
      <c r="C94" s="318"/>
      <c r="D94" s="324">
        <v>1391.0</v>
      </c>
      <c r="E94" s="325" t="s">
        <v>439</v>
      </c>
      <c r="F94" s="199"/>
      <c r="G94" s="199"/>
      <c r="H94" s="199"/>
      <c r="I94" s="326"/>
      <c r="J94" s="1"/>
      <c r="K94" s="1"/>
      <c r="L94" s="1"/>
      <c r="M94" s="1"/>
      <c r="N94" s="1"/>
      <c r="O94" s="1"/>
      <c r="P94" s="1"/>
      <c r="Q94" s="1"/>
      <c r="R94" s="1"/>
      <c r="S94" s="1"/>
      <c r="T94" s="1"/>
      <c r="U94" s="1"/>
      <c r="V94" s="1"/>
      <c r="W94" s="1"/>
      <c r="X94" s="1"/>
      <c r="Y94" s="1"/>
      <c r="Z94" s="1"/>
    </row>
    <row r="95" ht="14.25" customHeight="1">
      <c r="A95" s="322" t="s">
        <v>2559</v>
      </c>
      <c r="B95" s="323">
        <v>14.0</v>
      </c>
      <c r="C95" s="318"/>
      <c r="D95" s="324">
        <v>1392.0</v>
      </c>
      <c r="E95" s="325" t="s">
        <v>442</v>
      </c>
      <c r="F95" s="199"/>
      <c r="G95" s="199"/>
      <c r="H95" s="199"/>
      <c r="I95" s="326"/>
      <c r="J95" s="1"/>
      <c r="K95" s="1"/>
      <c r="L95" s="1"/>
      <c r="M95" s="1"/>
      <c r="N95" s="1"/>
      <c r="O95" s="1"/>
      <c r="P95" s="1"/>
      <c r="Q95" s="1"/>
      <c r="R95" s="1"/>
      <c r="S95" s="1"/>
      <c r="T95" s="1"/>
      <c r="U95" s="1"/>
      <c r="V95" s="1"/>
      <c r="W95" s="1"/>
      <c r="X95" s="1"/>
      <c r="Y95" s="1"/>
      <c r="Z95" s="1"/>
    </row>
    <row r="96" ht="14.25" customHeight="1">
      <c r="A96" s="322" t="s">
        <v>2560</v>
      </c>
      <c r="B96" s="323">
        <v>15.0</v>
      </c>
      <c r="C96" s="318"/>
      <c r="D96" s="324">
        <v>1393.0</v>
      </c>
      <c r="E96" s="325" t="s">
        <v>445</v>
      </c>
      <c r="F96" s="199"/>
      <c r="G96" s="199"/>
      <c r="H96" s="199"/>
      <c r="I96" s="326"/>
      <c r="J96" s="1"/>
      <c r="K96" s="1"/>
      <c r="L96" s="1"/>
      <c r="M96" s="1"/>
      <c r="N96" s="1"/>
      <c r="O96" s="1"/>
      <c r="P96" s="1"/>
      <c r="Q96" s="1"/>
      <c r="R96" s="1"/>
      <c r="S96" s="1"/>
      <c r="T96" s="1"/>
      <c r="U96" s="1"/>
      <c r="V96" s="1"/>
      <c r="W96" s="1"/>
      <c r="X96" s="1"/>
      <c r="Y96" s="1"/>
      <c r="Z96" s="1"/>
    </row>
    <row r="97" ht="14.25" customHeight="1">
      <c r="A97" s="322" t="s">
        <v>2561</v>
      </c>
      <c r="B97" s="323">
        <v>6.0</v>
      </c>
      <c r="C97" s="318"/>
      <c r="D97" s="324">
        <v>1394.0</v>
      </c>
      <c r="E97" s="325" t="s">
        <v>448</v>
      </c>
      <c r="F97" s="199"/>
      <c r="G97" s="199"/>
      <c r="H97" s="199"/>
      <c r="I97" s="326"/>
      <c r="J97" s="1"/>
      <c r="K97" s="1"/>
      <c r="L97" s="1"/>
      <c r="M97" s="1"/>
      <c r="N97" s="1"/>
      <c r="O97" s="1"/>
      <c r="P97" s="1"/>
      <c r="Q97" s="1"/>
      <c r="R97" s="1"/>
      <c r="S97" s="1"/>
      <c r="T97" s="1"/>
      <c r="U97" s="1"/>
      <c r="V97" s="1"/>
      <c r="W97" s="1"/>
      <c r="X97" s="1"/>
      <c r="Y97" s="1"/>
      <c r="Z97" s="1"/>
    </row>
    <row r="98" ht="14.25" customHeight="1">
      <c r="A98" s="322" t="s">
        <v>2562</v>
      </c>
      <c r="B98" s="323">
        <v>1.0</v>
      </c>
      <c r="C98" s="318"/>
      <c r="D98" s="324">
        <v>1395.0</v>
      </c>
      <c r="E98" s="325" t="s">
        <v>451</v>
      </c>
      <c r="F98" s="199"/>
      <c r="G98" s="199"/>
      <c r="H98" s="199"/>
      <c r="I98" s="326"/>
      <c r="J98" s="1"/>
      <c r="K98" s="1"/>
      <c r="L98" s="1"/>
      <c r="M98" s="1"/>
      <c r="N98" s="1"/>
      <c r="O98" s="1"/>
      <c r="P98" s="1"/>
      <c r="Q98" s="1"/>
      <c r="R98" s="1"/>
      <c r="S98" s="1"/>
      <c r="T98" s="1"/>
      <c r="U98" s="1"/>
      <c r="V98" s="1"/>
      <c r="W98" s="1"/>
      <c r="X98" s="1"/>
      <c r="Y98" s="1"/>
      <c r="Z98" s="1"/>
    </row>
    <row r="99" ht="14.25" customHeight="1">
      <c r="A99" s="322" t="s">
        <v>2563</v>
      </c>
      <c r="B99" s="323">
        <v>1.0</v>
      </c>
      <c r="C99" s="318"/>
      <c r="D99" s="324">
        <v>1396.0</v>
      </c>
      <c r="E99" s="325" t="s">
        <v>454</v>
      </c>
      <c r="F99" s="199"/>
      <c r="G99" s="199"/>
      <c r="H99" s="199"/>
      <c r="I99" s="326"/>
      <c r="J99" s="1"/>
      <c r="K99" s="1"/>
      <c r="L99" s="1"/>
      <c r="M99" s="1"/>
      <c r="N99" s="1"/>
      <c r="O99" s="1"/>
      <c r="P99" s="1"/>
      <c r="Q99" s="1"/>
      <c r="R99" s="1"/>
      <c r="S99" s="1"/>
      <c r="T99" s="1"/>
      <c r="U99" s="1"/>
      <c r="V99" s="1"/>
      <c r="W99" s="1"/>
      <c r="X99" s="1"/>
      <c r="Y99" s="1"/>
      <c r="Z99" s="1"/>
    </row>
    <row r="100" ht="14.25" customHeight="1">
      <c r="A100" s="322" t="s">
        <v>2564</v>
      </c>
      <c r="B100" s="323">
        <v>19.0</v>
      </c>
      <c r="C100" s="318"/>
      <c r="D100" s="324">
        <v>1399.0</v>
      </c>
      <c r="E100" s="325" t="s">
        <v>457</v>
      </c>
      <c r="F100" s="199"/>
      <c r="G100" s="199"/>
      <c r="H100" s="199"/>
      <c r="I100" s="326"/>
      <c r="J100" s="1"/>
      <c r="K100" s="1"/>
      <c r="L100" s="1"/>
      <c r="M100" s="1"/>
      <c r="N100" s="1"/>
      <c r="O100" s="1"/>
      <c r="P100" s="1"/>
      <c r="Q100" s="1"/>
      <c r="R100" s="1"/>
      <c r="S100" s="1"/>
      <c r="T100" s="1"/>
      <c r="U100" s="1"/>
      <c r="V100" s="1"/>
      <c r="W100" s="1"/>
      <c r="X100" s="1"/>
      <c r="Y100" s="1"/>
      <c r="Z100" s="1"/>
    </row>
    <row r="101" ht="14.25" customHeight="1">
      <c r="A101" s="322" t="s">
        <v>2565</v>
      </c>
      <c r="B101" s="323">
        <v>19.0</v>
      </c>
      <c r="C101" s="318"/>
      <c r="D101" s="324">
        <v>1411.0</v>
      </c>
      <c r="E101" s="325" t="s">
        <v>460</v>
      </c>
      <c r="F101" s="199"/>
      <c r="G101" s="199"/>
      <c r="H101" s="199"/>
      <c r="I101" s="326"/>
      <c r="J101" s="1"/>
      <c r="K101" s="1"/>
      <c r="L101" s="1"/>
      <c r="M101" s="1"/>
      <c r="N101" s="1"/>
      <c r="O101" s="1"/>
      <c r="P101" s="1"/>
      <c r="Q101" s="1"/>
      <c r="R101" s="1"/>
      <c r="S101" s="1"/>
      <c r="T101" s="1"/>
      <c r="U101" s="1"/>
      <c r="V101" s="1"/>
      <c r="W101" s="1"/>
      <c r="X101" s="1"/>
      <c r="Y101" s="1"/>
      <c r="Z101" s="1"/>
    </row>
    <row r="102" ht="14.25" customHeight="1">
      <c r="A102" s="322" t="s">
        <v>2566</v>
      </c>
      <c r="B102" s="323">
        <v>4.0</v>
      </c>
      <c r="C102" s="318"/>
      <c r="D102" s="324">
        <v>1412.0</v>
      </c>
      <c r="E102" s="325" t="s">
        <v>463</v>
      </c>
      <c r="F102" s="199"/>
      <c r="G102" s="199"/>
      <c r="H102" s="199"/>
      <c r="I102" s="326"/>
      <c r="J102" s="1"/>
      <c r="K102" s="1"/>
      <c r="L102" s="1"/>
      <c r="M102" s="1"/>
      <c r="N102" s="1"/>
      <c r="O102" s="1"/>
      <c r="P102" s="1"/>
      <c r="Q102" s="1"/>
      <c r="R102" s="1"/>
      <c r="S102" s="1"/>
      <c r="T102" s="1"/>
      <c r="U102" s="1"/>
      <c r="V102" s="1"/>
      <c r="W102" s="1"/>
      <c r="X102" s="1"/>
      <c r="Y102" s="1"/>
      <c r="Z102" s="1"/>
    </row>
    <row r="103" ht="14.25" customHeight="1">
      <c r="A103" s="322" t="s">
        <v>2567</v>
      </c>
      <c r="B103" s="323">
        <v>17.0</v>
      </c>
      <c r="C103" s="318"/>
      <c r="D103" s="324">
        <v>1413.0</v>
      </c>
      <c r="E103" s="325" t="s">
        <v>466</v>
      </c>
      <c r="F103" s="199"/>
      <c r="G103" s="199"/>
      <c r="H103" s="199"/>
      <c r="I103" s="326"/>
      <c r="J103" s="1"/>
      <c r="K103" s="1"/>
      <c r="L103" s="1"/>
      <c r="M103" s="1"/>
      <c r="N103" s="1"/>
      <c r="O103" s="1"/>
      <c r="P103" s="1"/>
      <c r="Q103" s="1"/>
      <c r="R103" s="1"/>
      <c r="S103" s="1"/>
      <c r="T103" s="1"/>
      <c r="U103" s="1"/>
      <c r="V103" s="1"/>
      <c r="W103" s="1"/>
      <c r="X103" s="1"/>
      <c r="Y103" s="1"/>
      <c r="Z103" s="1"/>
    </row>
    <row r="104" ht="14.25" customHeight="1">
      <c r="A104" s="322" t="s">
        <v>2568</v>
      </c>
      <c r="B104" s="323">
        <v>1.0</v>
      </c>
      <c r="C104" s="318"/>
      <c r="D104" s="324">
        <v>1414.0</v>
      </c>
      <c r="E104" s="325" t="s">
        <v>469</v>
      </c>
      <c r="F104" s="199"/>
      <c r="G104" s="199"/>
      <c r="H104" s="199"/>
      <c r="I104" s="326"/>
      <c r="J104" s="1"/>
      <c r="K104" s="1"/>
      <c r="L104" s="1"/>
      <c r="M104" s="1"/>
      <c r="N104" s="1"/>
      <c r="O104" s="1"/>
      <c r="P104" s="1"/>
      <c r="Q104" s="1"/>
      <c r="R104" s="1"/>
      <c r="S104" s="1"/>
      <c r="T104" s="1"/>
      <c r="U104" s="1"/>
      <c r="V104" s="1"/>
      <c r="W104" s="1"/>
      <c r="X104" s="1"/>
      <c r="Y104" s="1"/>
      <c r="Z104" s="1"/>
    </row>
    <row r="105" ht="14.25" customHeight="1">
      <c r="A105" s="322" t="s">
        <v>2569</v>
      </c>
      <c r="B105" s="323">
        <v>17.0</v>
      </c>
      <c r="C105" s="318"/>
      <c r="D105" s="324">
        <v>1419.0</v>
      </c>
      <c r="E105" s="325" t="s">
        <v>472</v>
      </c>
      <c r="F105" s="199"/>
      <c r="G105" s="199"/>
      <c r="H105" s="199"/>
      <c r="I105" s="326"/>
      <c r="J105" s="1"/>
      <c r="K105" s="1"/>
      <c r="L105" s="1"/>
      <c r="M105" s="1"/>
      <c r="N105" s="1"/>
      <c r="O105" s="1"/>
      <c r="P105" s="1"/>
      <c r="Q105" s="1"/>
      <c r="R105" s="1"/>
      <c r="S105" s="1"/>
      <c r="T105" s="1"/>
      <c r="U105" s="1"/>
      <c r="V105" s="1"/>
      <c r="W105" s="1"/>
      <c r="X105" s="1"/>
      <c r="Y105" s="1"/>
      <c r="Z105" s="1"/>
    </row>
    <row r="106" ht="14.25" customHeight="1">
      <c r="A106" s="322" t="s">
        <v>2570</v>
      </c>
      <c r="B106" s="323">
        <v>3.0</v>
      </c>
      <c r="C106" s="318"/>
      <c r="D106" s="324">
        <v>1420.0</v>
      </c>
      <c r="E106" s="325" t="s">
        <v>475</v>
      </c>
      <c r="F106" s="199"/>
      <c r="G106" s="199"/>
      <c r="H106" s="199"/>
      <c r="I106" s="326"/>
      <c r="J106" s="1"/>
      <c r="K106" s="1"/>
      <c r="L106" s="1"/>
      <c r="M106" s="1"/>
      <c r="N106" s="1"/>
      <c r="O106" s="1"/>
      <c r="P106" s="1"/>
      <c r="Q106" s="1"/>
      <c r="R106" s="1"/>
      <c r="S106" s="1"/>
      <c r="T106" s="1"/>
      <c r="U106" s="1"/>
      <c r="V106" s="1"/>
      <c r="W106" s="1"/>
      <c r="X106" s="1"/>
      <c r="Y106" s="1"/>
      <c r="Z106" s="1"/>
    </row>
    <row r="107" ht="14.25" customHeight="1">
      <c r="A107" s="322" t="s">
        <v>2571</v>
      </c>
      <c r="B107" s="323">
        <v>14.0</v>
      </c>
      <c r="C107" s="318"/>
      <c r="D107" s="324">
        <v>1431.0</v>
      </c>
      <c r="E107" s="325" t="s">
        <v>478</v>
      </c>
      <c r="F107" s="199"/>
      <c r="G107" s="199"/>
      <c r="H107" s="199"/>
      <c r="I107" s="326"/>
      <c r="J107" s="1"/>
      <c r="K107" s="1"/>
      <c r="L107" s="1"/>
      <c r="M107" s="1"/>
      <c r="N107" s="1"/>
      <c r="O107" s="1"/>
      <c r="P107" s="1"/>
      <c r="Q107" s="1"/>
      <c r="R107" s="1"/>
      <c r="S107" s="1"/>
      <c r="T107" s="1"/>
      <c r="U107" s="1"/>
      <c r="V107" s="1"/>
      <c r="W107" s="1"/>
      <c r="X107" s="1"/>
      <c r="Y107" s="1"/>
      <c r="Z107" s="1"/>
    </row>
    <row r="108" ht="14.25" customHeight="1">
      <c r="A108" s="322" t="s">
        <v>2572</v>
      </c>
      <c r="B108" s="323">
        <v>6.0</v>
      </c>
      <c r="C108" s="318"/>
      <c r="D108" s="324">
        <v>1439.0</v>
      </c>
      <c r="E108" s="325" t="s">
        <v>481</v>
      </c>
      <c r="F108" s="199"/>
      <c r="G108" s="199"/>
      <c r="H108" s="199"/>
      <c r="I108" s="326"/>
      <c r="J108" s="1"/>
      <c r="K108" s="1"/>
      <c r="L108" s="1"/>
      <c r="M108" s="1"/>
      <c r="N108" s="1"/>
      <c r="O108" s="1"/>
      <c r="P108" s="1"/>
      <c r="Q108" s="1"/>
      <c r="R108" s="1"/>
      <c r="S108" s="1"/>
      <c r="T108" s="1"/>
      <c r="U108" s="1"/>
      <c r="V108" s="1"/>
      <c r="W108" s="1"/>
      <c r="X108" s="1"/>
      <c r="Y108" s="1"/>
      <c r="Z108" s="1"/>
    </row>
    <row r="109" ht="14.25" customHeight="1">
      <c r="A109" s="322" t="s">
        <v>2573</v>
      </c>
      <c r="B109" s="323">
        <v>7.0</v>
      </c>
      <c r="C109" s="318"/>
      <c r="D109" s="324">
        <v>1511.0</v>
      </c>
      <c r="E109" s="325" t="s">
        <v>484</v>
      </c>
      <c r="F109" s="199"/>
      <c r="G109" s="199"/>
      <c r="H109" s="199"/>
      <c r="I109" s="326"/>
      <c r="J109" s="1"/>
      <c r="K109" s="1"/>
      <c r="L109" s="1"/>
      <c r="M109" s="1"/>
      <c r="N109" s="1"/>
      <c r="O109" s="1"/>
      <c r="P109" s="1"/>
      <c r="Q109" s="1"/>
      <c r="R109" s="1"/>
      <c r="S109" s="1"/>
      <c r="T109" s="1"/>
      <c r="U109" s="1"/>
      <c r="V109" s="1"/>
      <c r="W109" s="1"/>
      <c r="X109" s="1"/>
      <c r="Y109" s="1"/>
      <c r="Z109" s="1"/>
    </row>
    <row r="110" ht="14.25" customHeight="1">
      <c r="A110" s="322" t="s">
        <v>2574</v>
      </c>
      <c r="B110" s="323">
        <v>14.0</v>
      </c>
      <c r="C110" s="318"/>
      <c r="D110" s="324">
        <v>1512.0</v>
      </c>
      <c r="E110" s="325" t="s">
        <v>487</v>
      </c>
      <c r="F110" s="199"/>
      <c r="G110" s="199"/>
      <c r="H110" s="199"/>
      <c r="I110" s="326"/>
      <c r="J110" s="1"/>
      <c r="K110" s="1"/>
      <c r="L110" s="1"/>
      <c r="M110" s="1"/>
      <c r="N110" s="1"/>
      <c r="O110" s="1"/>
      <c r="P110" s="1"/>
      <c r="Q110" s="1"/>
      <c r="R110" s="1"/>
      <c r="S110" s="1"/>
      <c r="T110" s="1"/>
      <c r="U110" s="1"/>
      <c r="V110" s="1"/>
      <c r="W110" s="1"/>
      <c r="X110" s="1"/>
      <c r="Y110" s="1"/>
      <c r="Z110" s="1"/>
    </row>
    <row r="111" ht="14.25" customHeight="1">
      <c r="A111" s="322" t="s">
        <v>2575</v>
      </c>
      <c r="B111" s="323">
        <v>6.0</v>
      </c>
      <c r="C111" s="318"/>
      <c r="D111" s="324">
        <v>1520.0</v>
      </c>
      <c r="E111" s="325" t="s">
        <v>490</v>
      </c>
      <c r="F111" s="199"/>
      <c r="G111" s="199"/>
      <c r="H111" s="199"/>
      <c r="I111" s="326"/>
      <c r="J111" s="1"/>
      <c r="K111" s="1"/>
      <c r="L111" s="1"/>
      <c r="M111" s="1"/>
      <c r="N111" s="1"/>
      <c r="O111" s="1"/>
      <c r="P111" s="1"/>
      <c r="Q111" s="1"/>
      <c r="R111" s="1"/>
      <c r="S111" s="1"/>
      <c r="T111" s="1"/>
      <c r="U111" s="1"/>
      <c r="V111" s="1"/>
      <c r="W111" s="1"/>
      <c r="X111" s="1"/>
      <c r="Y111" s="1"/>
      <c r="Z111" s="1"/>
    </row>
    <row r="112" ht="14.25" customHeight="1">
      <c r="A112" s="322" t="s">
        <v>2576</v>
      </c>
      <c r="B112" s="323">
        <v>2.0</v>
      </c>
      <c r="C112" s="318"/>
      <c r="D112" s="324">
        <v>1610.0</v>
      </c>
      <c r="E112" s="325" t="s">
        <v>493</v>
      </c>
      <c r="F112" s="199"/>
      <c r="G112" s="199"/>
      <c r="H112" s="199"/>
      <c r="I112" s="326"/>
      <c r="J112" s="1"/>
      <c r="K112" s="1"/>
      <c r="L112" s="1"/>
      <c r="M112" s="1"/>
      <c r="N112" s="1"/>
      <c r="O112" s="1"/>
      <c r="P112" s="1"/>
      <c r="Q112" s="1"/>
      <c r="R112" s="1"/>
      <c r="S112" s="1"/>
      <c r="T112" s="1"/>
      <c r="U112" s="1"/>
      <c r="V112" s="1"/>
      <c r="W112" s="1"/>
      <c r="X112" s="1"/>
      <c r="Y112" s="1"/>
      <c r="Z112" s="1"/>
    </row>
    <row r="113" ht="14.25" customHeight="1">
      <c r="A113" s="322" t="s">
        <v>2577</v>
      </c>
      <c r="B113" s="323">
        <v>14.0</v>
      </c>
      <c r="C113" s="318"/>
      <c r="D113" s="324">
        <v>1621.0</v>
      </c>
      <c r="E113" s="325" t="s">
        <v>496</v>
      </c>
      <c r="F113" s="199"/>
      <c r="G113" s="199"/>
      <c r="H113" s="199"/>
      <c r="I113" s="326"/>
      <c r="J113" s="1"/>
      <c r="K113" s="1"/>
      <c r="L113" s="1"/>
      <c r="M113" s="1"/>
      <c r="N113" s="1"/>
      <c r="O113" s="1"/>
      <c r="P113" s="1"/>
      <c r="Q113" s="1"/>
      <c r="R113" s="1"/>
      <c r="S113" s="1"/>
      <c r="T113" s="1"/>
      <c r="U113" s="1"/>
      <c r="V113" s="1"/>
      <c r="W113" s="1"/>
      <c r="X113" s="1"/>
      <c r="Y113" s="1"/>
      <c r="Z113" s="1"/>
    </row>
    <row r="114" ht="14.25" customHeight="1">
      <c r="A114" s="322" t="s">
        <v>2578</v>
      </c>
      <c r="B114" s="323">
        <v>14.0</v>
      </c>
      <c r="C114" s="318"/>
      <c r="D114" s="324">
        <v>1622.0</v>
      </c>
      <c r="E114" s="325" t="s">
        <v>499</v>
      </c>
      <c r="F114" s="199"/>
      <c r="G114" s="199"/>
      <c r="H114" s="199"/>
      <c r="I114" s="326"/>
      <c r="J114" s="1"/>
      <c r="K114" s="1"/>
      <c r="L114" s="1"/>
      <c r="M114" s="1"/>
      <c r="N114" s="1"/>
      <c r="O114" s="1"/>
      <c r="P114" s="1"/>
      <c r="Q114" s="1"/>
      <c r="R114" s="1"/>
      <c r="S114" s="1"/>
      <c r="T114" s="1"/>
      <c r="U114" s="1"/>
      <c r="V114" s="1"/>
      <c r="W114" s="1"/>
      <c r="X114" s="1"/>
      <c r="Y114" s="1"/>
      <c r="Z114" s="1"/>
    </row>
    <row r="115" ht="14.25" customHeight="1">
      <c r="A115" s="322" t="s">
        <v>2579</v>
      </c>
      <c r="B115" s="323">
        <v>15.0</v>
      </c>
      <c r="C115" s="318"/>
      <c r="D115" s="324">
        <v>1623.0</v>
      </c>
      <c r="E115" s="325" t="s">
        <v>502</v>
      </c>
      <c r="F115" s="199"/>
      <c r="G115" s="199"/>
      <c r="H115" s="199"/>
      <c r="I115" s="326"/>
      <c r="J115" s="1"/>
      <c r="K115" s="1"/>
      <c r="L115" s="1"/>
      <c r="M115" s="1"/>
      <c r="N115" s="1"/>
      <c r="O115" s="1"/>
      <c r="P115" s="1"/>
      <c r="Q115" s="1"/>
      <c r="R115" s="1"/>
      <c r="S115" s="1"/>
      <c r="T115" s="1"/>
      <c r="U115" s="1"/>
      <c r="V115" s="1"/>
      <c r="W115" s="1"/>
      <c r="X115" s="1"/>
      <c r="Y115" s="1"/>
      <c r="Z115" s="1"/>
    </row>
    <row r="116" ht="14.25" customHeight="1">
      <c r="A116" s="322" t="s">
        <v>2580</v>
      </c>
      <c r="B116" s="323">
        <v>1.0</v>
      </c>
      <c r="C116" s="318"/>
      <c r="D116" s="324">
        <v>1624.0</v>
      </c>
      <c r="E116" s="325" t="s">
        <v>505</v>
      </c>
      <c r="F116" s="199"/>
      <c r="G116" s="199"/>
      <c r="H116" s="199"/>
      <c r="I116" s="326"/>
      <c r="J116" s="1"/>
      <c r="K116" s="1"/>
      <c r="L116" s="1"/>
      <c r="M116" s="1"/>
      <c r="N116" s="1"/>
      <c r="O116" s="1"/>
      <c r="P116" s="1"/>
      <c r="Q116" s="1"/>
      <c r="R116" s="1"/>
      <c r="S116" s="1"/>
      <c r="T116" s="1"/>
      <c r="U116" s="1"/>
      <c r="V116" s="1"/>
      <c r="W116" s="1"/>
      <c r="X116" s="1"/>
      <c r="Y116" s="1"/>
      <c r="Z116" s="1"/>
    </row>
    <row r="117" ht="14.25" customHeight="1">
      <c r="A117" s="322" t="s">
        <v>2581</v>
      </c>
      <c r="B117" s="323">
        <v>18.0</v>
      </c>
      <c r="C117" s="318"/>
      <c r="D117" s="324">
        <v>1629.0</v>
      </c>
      <c r="E117" s="327" t="s">
        <v>508</v>
      </c>
      <c r="F117" s="199"/>
      <c r="G117" s="199"/>
      <c r="H117" s="199"/>
      <c r="I117" s="326"/>
      <c r="J117" s="1"/>
      <c r="K117" s="1"/>
      <c r="L117" s="1"/>
      <c r="M117" s="1"/>
      <c r="N117" s="1"/>
      <c r="O117" s="1"/>
      <c r="P117" s="1"/>
      <c r="Q117" s="1"/>
      <c r="R117" s="1"/>
      <c r="S117" s="1"/>
      <c r="T117" s="1"/>
      <c r="U117" s="1"/>
      <c r="V117" s="1"/>
      <c r="W117" s="1"/>
      <c r="X117" s="1"/>
      <c r="Y117" s="1"/>
      <c r="Z117" s="1"/>
    </row>
    <row r="118" ht="14.25" customHeight="1">
      <c r="A118" s="322" t="s">
        <v>2582</v>
      </c>
      <c r="B118" s="323">
        <v>6.0</v>
      </c>
      <c r="C118" s="318"/>
      <c r="D118" s="324">
        <v>1711.0</v>
      </c>
      <c r="E118" s="325" t="s">
        <v>511</v>
      </c>
      <c r="F118" s="199"/>
      <c r="G118" s="199"/>
      <c r="H118" s="199"/>
      <c r="I118" s="326"/>
      <c r="J118" s="1"/>
      <c r="K118" s="1"/>
      <c r="L118" s="1"/>
      <c r="M118" s="1"/>
      <c r="N118" s="1"/>
      <c r="O118" s="1"/>
      <c r="P118" s="1"/>
      <c r="Q118" s="1"/>
      <c r="R118" s="1"/>
      <c r="S118" s="1"/>
      <c r="T118" s="1"/>
      <c r="U118" s="1"/>
      <c r="V118" s="1"/>
      <c r="W118" s="1"/>
      <c r="X118" s="1"/>
      <c r="Y118" s="1"/>
      <c r="Z118" s="1"/>
    </row>
    <row r="119" ht="14.25" customHeight="1">
      <c r="A119" s="322" t="s">
        <v>2583</v>
      </c>
      <c r="B119" s="323">
        <v>14.0</v>
      </c>
      <c r="C119" s="318"/>
      <c r="D119" s="324">
        <v>1712.0</v>
      </c>
      <c r="E119" s="325" t="s">
        <v>514</v>
      </c>
      <c r="F119" s="199"/>
      <c r="G119" s="199"/>
      <c r="H119" s="199"/>
      <c r="I119" s="326"/>
      <c r="J119" s="1"/>
      <c r="K119" s="1"/>
      <c r="L119" s="1"/>
      <c r="M119" s="1"/>
      <c r="N119" s="1"/>
      <c r="O119" s="1"/>
      <c r="P119" s="1"/>
      <c r="Q119" s="1"/>
      <c r="R119" s="1"/>
      <c r="S119" s="1"/>
      <c r="T119" s="1"/>
      <c r="U119" s="1"/>
      <c r="V119" s="1"/>
      <c r="W119" s="1"/>
      <c r="X119" s="1"/>
      <c r="Y119" s="1"/>
      <c r="Z119" s="1"/>
    </row>
    <row r="120" ht="14.25" customHeight="1">
      <c r="A120" s="322" t="s">
        <v>2584</v>
      </c>
      <c r="B120" s="323">
        <v>18.0</v>
      </c>
      <c r="C120" s="318"/>
      <c r="D120" s="324">
        <v>1721.0</v>
      </c>
      <c r="E120" s="325" t="s">
        <v>517</v>
      </c>
      <c r="F120" s="199"/>
      <c r="G120" s="199"/>
      <c r="H120" s="199"/>
      <c r="I120" s="326"/>
      <c r="J120" s="1"/>
      <c r="K120" s="1"/>
      <c r="L120" s="1"/>
      <c r="M120" s="1"/>
      <c r="N120" s="1"/>
      <c r="O120" s="1"/>
      <c r="P120" s="1"/>
      <c r="Q120" s="1"/>
      <c r="R120" s="1"/>
      <c r="S120" s="1"/>
      <c r="T120" s="1"/>
      <c r="U120" s="1"/>
      <c r="V120" s="1"/>
      <c r="W120" s="1"/>
      <c r="X120" s="1"/>
      <c r="Y120" s="1"/>
      <c r="Z120" s="1"/>
    </row>
    <row r="121" ht="14.25" customHeight="1">
      <c r="A121" s="322" t="s">
        <v>2585</v>
      </c>
      <c r="B121" s="323">
        <v>8.0</v>
      </c>
      <c r="C121" s="318"/>
      <c r="D121" s="324">
        <v>1722.0</v>
      </c>
      <c r="E121" s="325" t="s">
        <v>520</v>
      </c>
      <c r="F121" s="199"/>
      <c r="G121" s="199"/>
      <c r="H121" s="199"/>
      <c r="I121" s="326"/>
      <c r="J121" s="1"/>
      <c r="K121" s="1"/>
      <c r="L121" s="1"/>
      <c r="M121" s="1"/>
      <c r="N121" s="1"/>
      <c r="O121" s="1"/>
      <c r="P121" s="1"/>
      <c r="Q121" s="1"/>
      <c r="R121" s="1"/>
      <c r="S121" s="1"/>
      <c r="T121" s="1"/>
      <c r="U121" s="1"/>
      <c r="V121" s="1"/>
      <c r="W121" s="1"/>
      <c r="X121" s="1"/>
      <c r="Y121" s="1"/>
      <c r="Z121" s="1"/>
    </row>
    <row r="122" ht="14.25" customHeight="1">
      <c r="A122" s="322" t="s">
        <v>2586</v>
      </c>
      <c r="B122" s="323">
        <v>13.0</v>
      </c>
      <c r="C122" s="318"/>
      <c r="D122" s="324">
        <v>1723.0</v>
      </c>
      <c r="E122" s="325" t="s">
        <v>522</v>
      </c>
      <c r="F122" s="199"/>
      <c r="G122" s="199"/>
      <c r="H122" s="199"/>
      <c r="I122" s="326"/>
      <c r="J122" s="1"/>
      <c r="K122" s="1"/>
      <c r="L122" s="1"/>
      <c r="M122" s="1"/>
      <c r="N122" s="1"/>
      <c r="O122" s="1"/>
      <c r="P122" s="1"/>
      <c r="Q122" s="1"/>
      <c r="R122" s="1"/>
      <c r="S122" s="1"/>
      <c r="T122" s="1"/>
      <c r="U122" s="1"/>
      <c r="V122" s="1"/>
      <c r="W122" s="1"/>
      <c r="X122" s="1"/>
      <c r="Y122" s="1"/>
      <c r="Z122" s="1"/>
    </row>
    <row r="123" ht="14.25" customHeight="1">
      <c r="A123" s="322" t="s">
        <v>2587</v>
      </c>
      <c r="B123" s="323">
        <v>12.0</v>
      </c>
      <c r="C123" s="318"/>
      <c r="D123" s="324">
        <v>1724.0</v>
      </c>
      <c r="E123" s="325" t="s">
        <v>525</v>
      </c>
      <c r="F123" s="199"/>
      <c r="G123" s="199"/>
      <c r="H123" s="199"/>
      <c r="I123" s="326"/>
      <c r="J123" s="1"/>
      <c r="K123" s="1"/>
      <c r="L123" s="1"/>
      <c r="M123" s="1"/>
      <c r="N123" s="1"/>
      <c r="O123" s="1"/>
      <c r="P123" s="1"/>
      <c r="Q123" s="1"/>
      <c r="R123" s="1"/>
      <c r="S123" s="1"/>
      <c r="T123" s="1"/>
      <c r="U123" s="1"/>
      <c r="V123" s="1"/>
      <c r="W123" s="1"/>
      <c r="X123" s="1"/>
      <c r="Y123" s="1"/>
      <c r="Z123" s="1"/>
    </row>
    <row r="124" ht="14.25" customHeight="1">
      <c r="A124" s="322" t="s">
        <v>2588</v>
      </c>
      <c r="B124" s="323">
        <v>7.0</v>
      </c>
      <c r="C124" s="318"/>
      <c r="D124" s="324">
        <v>1729.0</v>
      </c>
      <c r="E124" s="325" t="s">
        <v>528</v>
      </c>
      <c r="F124" s="199"/>
      <c r="G124" s="199"/>
      <c r="H124" s="199"/>
      <c r="I124" s="326"/>
      <c r="J124" s="1"/>
      <c r="K124" s="1"/>
      <c r="L124" s="1"/>
      <c r="M124" s="1"/>
      <c r="N124" s="1"/>
      <c r="O124" s="1"/>
      <c r="P124" s="1"/>
      <c r="Q124" s="1"/>
      <c r="R124" s="1"/>
      <c r="S124" s="1"/>
      <c r="T124" s="1"/>
      <c r="U124" s="1"/>
      <c r="V124" s="1"/>
      <c r="W124" s="1"/>
      <c r="X124" s="1"/>
      <c r="Y124" s="1"/>
      <c r="Z124" s="1"/>
    </row>
    <row r="125" ht="14.25" customHeight="1">
      <c r="A125" s="322" t="s">
        <v>2589</v>
      </c>
      <c r="B125" s="323">
        <v>4.0</v>
      </c>
      <c r="C125" s="318"/>
      <c r="D125" s="324">
        <v>1811.0</v>
      </c>
      <c r="E125" s="325" t="s">
        <v>531</v>
      </c>
      <c r="F125" s="199"/>
      <c r="G125" s="199"/>
      <c r="H125" s="199"/>
      <c r="I125" s="326"/>
      <c r="J125" s="1"/>
      <c r="K125" s="1"/>
      <c r="L125" s="1"/>
      <c r="M125" s="1"/>
      <c r="N125" s="1"/>
      <c r="O125" s="1"/>
      <c r="P125" s="1"/>
      <c r="Q125" s="1"/>
      <c r="R125" s="1"/>
      <c r="S125" s="1"/>
      <c r="T125" s="1"/>
      <c r="U125" s="1"/>
      <c r="V125" s="1"/>
      <c r="W125" s="1"/>
      <c r="X125" s="1"/>
      <c r="Y125" s="1"/>
      <c r="Z125" s="1"/>
    </row>
    <row r="126" ht="14.25" customHeight="1">
      <c r="A126" s="322" t="s">
        <v>2590</v>
      </c>
      <c r="B126" s="323">
        <v>3.0</v>
      </c>
      <c r="C126" s="318"/>
      <c r="D126" s="324">
        <v>1812.0</v>
      </c>
      <c r="E126" s="325" t="s">
        <v>534</v>
      </c>
      <c r="F126" s="199"/>
      <c r="G126" s="199"/>
      <c r="H126" s="199"/>
      <c r="I126" s="326"/>
      <c r="J126" s="1"/>
      <c r="K126" s="1"/>
      <c r="L126" s="1"/>
      <c r="M126" s="1"/>
      <c r="N126" s="1"/>
      <c r="O126" s="1"/>
      <c r="P126" s="1"/>
      <c r="Q126" s="1"/>
      <c r="R126" s="1"/>
      <c r="S126" s="1"/>
      <c r="T126" s="1"/>
      <c r="U126" s="1"/>
      <c r="V126" s="1"/>
      <c r="W126" s="1"/>
      <c r="X126" s="1"/>
      <c r="Y126" s="1"/>
      <c r="Z126" s="1"/>
    </row>
    <row r="127" ht="14.25" customHeight="1">
      <c r="A127" s="322" t="s">
        <v>2591</v>
      </c>
      <c r="B127" s="323">
        <v>6.0</v>
      </c>
      <c r="C127" s="318"/>
      <c r="D127" s="324">
        <v>1813.0</v>
      </c>
      <c r="E127" s="325" t="s">
        <v>537</v>
      </c>
      <c r="F127" s="199"/>
      <c r="G127" s="199"/>
      <c r="H127" s="199"/>
      <c r="I127" s="326"/>
      <c r="J127" s="1"/>
      <c r="K127" s="1"/>
      <c r="L127" s="1"/>
      <c r="M127" s="1"/>
      <c r="N127" s="1"/>
      <c r="O127" s="1"/>
      <c r="P127" s="1"/>
      <c r="Q127" s="1"/>
      <c r="R127" s="1"/>
      <c r="S127" s="1"/>
      <c r="T127" s="1"/>
      <c r="U127" s="1"/>
      <c r="V127" s="1"/>
      <c r="W127" s="1"/>
      <c r="X127" s="1"/>
      <c r="Y127" s="1"/>
      <c r="Z127" s="1"/>
    </row>
    <row r="128" ht="14.25" customHeight="1">
      <c r="A128" s="322" t="s">
        <v>2592</v>
      </c>
      <c r="B128" s="323">
        <v>20.0</v>
      </c>
      <c r="C128" s="318"/>
      <c r="D128" s="324">
        <v>1814.0</v>
      </c>
      <c r="E128" s="325" t="s">
        <v>540</v>
      </c>
      <c r="F128" s="199"/>
      <c r="G128" s="199"/>
      <c r="H128" s="199"/>
      <c r="I128" s="326"/>
      <c r="J128" s="1"/>
      <c r="K128" s="1"/>
      <c r="L128" s="1"/>
      <c r="M128" s="1"/>
      <c r="N128" s="1"/>
      <c r="O128" s="1"/>
      <c r="P128" s="1"/>
      <c r="Q128" s="1"/>
      <c r="R128" s="1"/>
      <c r="S128" s="1"/>
      <c r="T128" s="1"/>
      <c r="U128" s="1"/>
      <c r="V128" s="1"/>
      <c r="W128" s="1"/>
      <c r="X128" s="1"/>
      <c r="Y128" s="1"/>
      <c r="Z128" s="1"/>
    </row>
    <row r="129" ht="14.25" customHeight="1">
      <c r="A129" s="322" t="s">
        <v>2593</v>
      </c>
      <c r="B129" s="323">
        <v>14.0</v>
      </c>
      <c r="C129" s="318"/>
      <c r="D129" s="324">
        <v>1820.0</v>
      </c>
      <c r="E129" s="325" t="s">
        <v>543</v>
      </c>
      <c r="F129" s="199"/>
      <c r="G129" s="199"/>
      <c r="H129" s="199"/>
      <c r="I129" s="326"/>
      <c r="J129" s="1"/>
      <c r="K129" s="1"/>
      <c r="L129" s="1"/>
      <c r="M129" s="1"/>
      <c r="N129" s="1"/>
      <c r="O129" s="1"/>
      <c r="P129" s="1"/>
      <c r="Q129" s="1"/>
      <c r="R129" s="1"/>
      <c r="S129" s="1"/>
      <c r="T129" s="1"/>
      <c r="U129" s="1"/>
      <c r="V129" s="1"/>
      <c r="W129" s="1"/>
      <c r="X129" s="1"/>
      <c r="Y129" s="1"/>
      <c r="Z129" s="1"/>
    </row>
    <row r="130" ht="14.25" customHeight="1">
      <c r="A130" s="322" t="s">
        <v>2594</v>
      </c>
      <c r="B130" s="323">
        <v>6.0</v>
      </c>
      <c r="C130" s="318"/>
      <c r="D130" s="324">
        <v>1910.0</v>
      </c>
      <c r="E130" s="325" t="s">
        <v>546</v>
      </c>
      <c r="F130" s="199"/>
      <c r="G130" s="199"/>
      <c r="H130" s="199"/>
      <c r="I130" s="326"/>
      <c r="J130" s="1"/>
      <c r="K130" s="1"/>
      <c r="L130" s="1"/>
      <c r="M130" s="1"/>
      <c r="N130" s="1"/>
      <c r="O130" s="1"/>
      <c r="P130" s="1"/>
      <c r="Q130" s="1"/>
      <c r="R130" s="1"/>
      <c r="S130" s="1"/>
      <c r="T130" s="1"/>
      <c r="U130" s="1"/>
      <c r="V130" s="1"/>
      <c r="W130" s="1"/>
      <c r="X130" s="1"/>
      <c r="Y130" s="1"/>
      <c r="Z130" s="1"/>
    </row>
    <row r="131" ht="14.25" customHeight="1">
      <c r="A131" s="322" t="s">
        <v>2595</v>
      </c>
      <c r="B131" s="323">
        <v>2.0</v>
      </c>
      <c r="C131" s="318"/>
      <c r="D131" s="324">
        <v>1920.0</v>
      </c>
      <c r="E131" s="325" t="s">
        <v>549</v>
      </c>
      <c r="F131" s="199"/>
      <c r="G131" s="199"/>
      <c r="H131" s="199"/>
      <c r="I131" s="326"/>
      <c r="J131" s="1"/>
      <c r="K131" s="1"/>
      <c r="L131" s="1"/>
      <c r="M131" s="1"/>
      <c r="N131" s="1"/>
      <c r="O131" s="1"/>
      <c r="P131" s="1"/>
      <c r="Q131" s="1"/>
      <c r="R131" s="1"/>
      <c r="S131" s="1"/>
      <c r="T131" s="1"/>
      <c r="U131" s="1"/>
      <c r="V131" s="1"/>
      <c r="W131" s="1"/>
      <c r="X131" s="1"/>
      <c r="Y131" s="1"/>
      <c r="Z131" s="1"/>
    </row>
    <row r="132" ht="14.25" customHeight="1">
      <c r="A132" s="322" t="s">
        <v>2596</v>
      </c>
      <c r="B132" s="323">
        <v>12.0</v>
      </c>
      <c r="C132" s="318"/>
      <c r="D132" s="324">
        <v>2011.0</v>
      </c>
      <c r="E132" s="325" t="s">
        <v>552</v>
      </c>
      <c r="F132" s="199"/>
      <c r="G132" s="199"/>
      <c r="H132" s="199"/>
      <c r="I132" s="326"/>
      <c r="J132" s="1"/>
      <c r="K132" s="1"/>
      <c r="L132" s="1"/>
      <c r="M132" s="1"/>
      <c r="N132" s="1"/>
      <c r="O132" s="1"/>
      <c r="P132" s="1"/>
      <c r="Q132" s="1"/>
      <c r="R132" s="1"/>
      <c r="S132" s="1"/>
      <c r="T132" s="1"/>
      <c r="U132" s="1"/>
      <c r="V132" s="1"/>
      <c r="W132" s="1"/>
      <c r="X132" s="1"/>
      <c r="Y132" s="1"/>
      <c r="Z132" s="1"/>
    </row>
    <row r="133" ht="14.25" customHeight="1">
      <c r="A133" s="322" t="s">
        <v>2597</v>
      </c>
      <c r="B133" s="323">
        <v>12.0</v>
      </c>
      <c r="C133" s="318"/>
      <c r="D133" s="324">
        <v>2012.0</v>
      </c>
      <c r="E133" s="325" t="s">
        <v>555</v>
      </c>
      <c r="F133" s="199"/>
      <c r="G133" s="199"/>
      <c r="H133" s="199"/>
      <c r="I133" s="326"/>
      <c r="J133" s="1"/>
      <c r="K133" s="1"/>
      <c r="L133" s="1"/>
      <c r="M133" s="1"/>
      <c r="N133" s="1"/>
      <c r="O133" s="1"/>
      <c r="P133" s="1"/>
      <c r="Q133" s="1"/>
      <c r="R133" s="1"/>
      <c r="S133" s="1"/>
      <c r="T133" s="1"/>
      <c r="U133" s="1"/>
      <c r="V133" s="1"/>
      <c r="W133" s="1"/>
      <c r="X133" s="1"/>
      <c r="Y133" s="1"/>
      <c r="Z133" s="1"/>
    </row>
    <row r="134" ht="14.25" customHeight="1">
      <c r="A134" s="322" t="s">
        <v>2598</v>
      </c>
      <c r="B134" s="323">
        <v>5.0</v>
      </c>
      <c r="C134" s="318"/>
      <c r="D134" s="324">
        <v>2013.0</v>
      </c>
      <c r="E134" s="325" t="s">
        <v>558</v>
      </c>
      <c r="F134" s="199"/>
      <c r="G134" s="199"/>
      <c r="H134" s="199"/>
      <c r="I134" s="326"/>
      <c r="J134" s="1"/>
      <c r="K134" s="1"/>
      <c r="L134" s="1"/>
      <c r="M134" s="1"/>
      <c r="N134" s="1"/>
      <c r="O134" s="1"/>
      <c r="P134" s="1"/>
      <c r="Q134" s="1"/>
      <c r="R134" s="1"/>
      <c r="S134" s="1"/>
      <c r="T134" s="1"/>
      <c r="U134" s="1"/>
      <c r="V134" s="1"/>
      <c r="W134" s="1"/>
      <c r="X134" s="1"/>
      <c r="Y134" s="1"/>
      <c r="Z134" s="1"/>
    </row>
    <row r="135" ht="14.25" customHeight="1">
      <c r="A135" s="322" t="s">
        <v>2599</v>
      </c>
      <c r="B135" s="323">
        <v>20.0</v>
      </c>
      <c r="C135" s="318"/>
      <c r="D135" s="324">
        <v>2014.0</v>
      </c>
      <c r="E135" s="325" t="s">
        <v>561</v>
      </c>
      <c r="F135" s="199"/>
      <c r="G135" s="199"/>
      <c r="H135" s="199"/>
      <c r="I135" s="326"/>
      <c r="J135" s="1"/>
      <c r="K135" s="1"/>
      <c r="L135" s="1"/>
      <c r="M135" s="1"/>
      <c r="N135" s="1"/>
      <c r="O135" s="1"/>
      <c r="P135" s="1"/>
      <c r="Q135" s="1"/>
      <c r="R135" s="1"/>
      <c r="S135" s="1"/>
      <c r="T135" s="1"/>
      <c r="U135" s="1"/>
      <c r="V135" s="1"/>
      <c r="W135" s="1"/>
      <c r="X135" s="1"/>
      <c r="Y135" s="1"/>
      <c r="Z135" s="1"/>
    </row>
    <row r="136" ht="14.25" customHeight="1">
      <c r="A136" s="322" t="s">
        <v>2600</v>
      </c>
      <c r="B136" s="323">
        <v>9.0</v>
      </c>
      <c r="C136" s="318"/>
      <c r="D136" s="324">
        <v>2015.0</v>
      </c>
      <c r="E136" s="325" t="s">
        <v>564</v>
      </c>
      <c r="F136" s="199"/>
      <c r="G136" s="199"/>
      <c r="H136" s="199"/>
      <c r="I136" s="326"/>
      <c r="J136" s="1"/>
      <c r="K136" s="1"/>
      <c r="L136" s="1"/>
      <c r="M136" s="1"/>
      <c r="N136" s="1"/>
      <c r="O136" s="1"/>
      <c r="P136" s="1"/>
      <c r="Q136" s="1"/>
      <c r="R136" s="1"/>
      <c r="S136" s="1"/>
      <c r="T136" s="1"/>
      <c r="U136" s="1"/>
      <c r="V136" s="1"/>
      <c r="W136" s="1"/>
      <c r="X136" s="1"/>
      <c r="Y136" s="1"/>
      <c r="Z136" s="1"/>
    </row>
    <row r="137" ht="14.25" customHeight="1">
      <c r="A137" s="322" t="s">
        <v>2601</v>
      </c>
      <c r="B137" s="323">
        <v>13.0</v>
      </c>
      <c r="C137" s="318"/>
      <c r="D137" s="324">
        <v>2016.0</v>
      </c>
      <c r="E137" s="325" t="s">
        <v>567</v>
      </c>
      <c r="F137" s="199"/>
      <c r="G137" s="199"/>
      <c r="H137" s="199"/>
      <c r="I137" s="326"/>
      <c r="J137" s="1"/>
      <c r="K137" s="1"/>
      <c r="L137" s="1"/>
      <c r="M137" s="1"/>
      <c r="N137" s="1"/>
      <c r="O137" s="1"/>
      <c r="P137" s="1"/>
      <c r="Q137" s="1"/>
      <c r="R137" s="1"/>
      <c r="S137" s="1"/>
      <c r="T137" s="1"/>
      <c r="U137" s="1"/>
      <c r="V137" s="1"/>
      <c r="W137" s="1"/>
      <c r="X137" s="1"/>
      <c r="Y137" s="1"/>
      <c r="Z137" s="1"/>
    </row>
    <row r="138" ht="14.25" customHeight="1">
      <c r="A138" s="322" t="s">
        <v>2602</v>
      </c>
      <c r="B138" s="323">
        <v>18.0</v>
      </c>
      <c r="C138" s="318"/>
      <c r="D138" s="324">
        <v>2017.0</v>
      </c>
      <c r="E138" s="325" t="s">
        <v>570</v>
      </c>
      <c r="F138" s="199"/>
      <c r="G138" s="199"/>
      <c r="H138" s="199"/>
      <c r="I138" s="326"/>
      <c r="J138" s="1"/>
      <c r="K138" s="1"/>
      <c r="L138" s="1"/>
      <c r="M138" s="1"/>
      <c r="N138" s="1"/>
      <c r="O138" s="1"/>
      <c r="P138" s="1"/>
      <c r="Q138" s="1"/>
      <c r="R138" s="1"/>
      <c r="S138" s="1"/>
      <c r="T138" s="1"/>
      <c r="U138" s="1"/>
      <c r="V138" s="1"/>
      <c r="W138" s="1"/>
      <c r="X138" s="1"/>
      <c r="Y138" s="1"/>
      <c r="Z138" s="1"/>
    </row>
    <row r="139" ht="14.25" customHeight="1">
      <c r="A139" s="322" t="s">
        <v>2603</v>
      </c>
      <c r="B139" s="323">
        <v>17.0</v>
      </c>
      <c r="C139" s="318"/>
      <c r="D139" s="324">
        <v>2020.0</v>
      </c>
      <c r="E139" s="325" t="s">
        <v>573</v>
      </c>
      <c r="F139" s="199"/>
      <c r="G139" s="199"/>
      <c r="H139" s="199"/>
      <c r="I139" s="326"/>
      <c r="J139" s="1"/>
      <c r="K139" s="1"/>
      <c r="L139" s="1"/>
      <c r="M139" s="1"/>
      <c r="N139" s="1"/>
      <c r="O139" s="1"/>
      <c r="P139" s="1"/>
      <c r="Q139" s="1"/>
      <c r="R139" s="1"/>
      <c r="S139" s="1"/>
      <c r="T139" s="1"/>
      <c r="U139" s="1"/>
      <c r="V139" s="1"/>
      <c r="W139" s="1"/>
      <c r="X139" s="1"/>
      <c r="Y139" s="1"/>
      <c r="Z139" s="1"/>
    </row>
    <row r="140" ht="14.25" customHeight="1">
      <c r="A140" s="322" t="s">
        <v>2604</v>
      </c>
      <c r="B140" s="323">
        <v>1.0</v>
      </c>
      <c r="C140" s="318"/>
      <c r="D140" s="324">
        <v>2030.0</v>
      </c>
      <c r="E140" s="325" t="s">
        <v>576</v>
      </c>
      <c r="F140" s="199"/>
      <c r="G140" s="199"/>
      <c r="H140" s="199"/>
      <c r="I140" s="326"/>
      <c r="J140" s="1"/>
      <c r="K140" s="1"/>
      <c r="L140" s="1"/>
      <c r="M140" s="1"/>
      <c r="N140" s="1"/>
      <c r="O140" s="1"/>
      <c r="P140" s="1"/>
      <c r="Q140" s="1"/>
      <c r="R140" s="1"/>
      <c r="S140" s="1"/>
      <c r="T140" s="1"/>
      <c r="U140" s="1"/>
      <c r="V140" s="1"/>
      <c r="W140" s="1"/>
      <c r="X140" s="1"/>
      <c r="Y140" s="1"/>
      <c r="Z140" s="1"/>
    </row>
    <row r="141" ht="14.25" customHeight="1">
      <c r="A141" s="322" t="s">
        <v>2605</v>
      </c>
      <c r="B141" s="323">
        <v>10.0</v>
      </c>
      <c r="C141" s="318"/>
      <c r="D141" s="324">
        <v>2041.0</v>
      </c>
      <c r="E141" s="325" t="s">
        <v>579</v>
      </c>
      <c r="F141" s="199"/>
      <c r="G141" s="199"/>
      <c r="H141" s="199"/>
      <c r="I141" s="326"/>
      <c r="J141" s="1"/>
      <c r="K141" s="1"/>
      <c r="L141" s="1"/>
      <c r="M141" s="1"/>
      <c r="N141" s="1"/>
      <c r="O141" s="1"/>
      <c r="P141" s="1"/>
      <c r="Q141" s="1"/>
      <c r="R141" s="1"/>
      <c r="S141" s="1"/>
      <c r="T141" s="1"/>
      <c r="U141" s="1"/>
      <c r="V141" s="1"/>
      <c r="W141" s="1"/>
      <c r="X141" s="1"/>
      <c r="Y141" s="1"/>
      <c r="Z141" s="1"/>
    </row>
    <row r="142" ht="14.25" customHeight="1">
      <c r="A142" s="322" t="s">
        <v>2606</v>
      </c>
      <c r="B142" s="323">
        <v>16.0</v>
      </c>
      <c r="C142" s="318"/>
      <c r="D142" s="324">
        <v>2042.0</v>
      </c>
      <c r="E142" s="325" t="s">
        <v>582</v>
      </c>
      <c r="F142" s="199"/>
      <c r="G142" s="199"/>
      <c r="H142" s="199"/>
      <c r="I142" s="326"/>
      <c r="J142" s="1"/>
      <c r="K142" s="1"/>
      <c r="L142" s="1"/>
      <c r="M142" s="1"/>
      <c r="N142" s="1"/>
      <c r="O142" s="1"/>
      <c r="P142" s="1"/>
      <c r="Q142" s="1"/>
      <c r="R142" s="1"/>
      <c r="S142" s="1"/>
      <c r="T142" s="1"/>
      <c r="U142" s="1"/>
      <c r="V142" s="1"/>
      <c r="W142" s="1"/>
      <c r="X142" s="1"/>
      <c r="Y142" s="1"/>
      <c r="Z142" s="1"/>
    </row>
    <row r="143" ht="14.25" customHeight="1">
      <c r="A143" s="322" t="s">
        <v>2607</v>
      </c>
      <c r="B143" s="323">
        <v>18.0</v>
      </c>
      <c r="C143" s="318"/>
      <c r="D143" s="324">
        <v>2051.0</v>
      </c>
      <c r="E143" s="325" t="s">
        <v>585</v>
      </c>
      <c r="F143" s="199"/>
      <c r="G143" s="199"/>
      <c r="H143" s="199"/>
      <c r="I143" s="326"/>
      <c r="J143" s="1"/>
      <c r="K143" s="1"/>
      <c r="L143" s="1"/>
      <c r="M143" s="1"/>
      <c r="N143" s="1"/>
      <c r="O143" s="1"/>
      <c r="P143" s="1"/>
      <c r="Q143" s="1"/>
      <c r="R143" s="1"/>
      <c r="S143" s="1"/>
      <c r="T143" s="1"/>
      <c r="U143" s="1"/>
      <c r="V143" s="1"/>
      <c r="W143" s="1"/>
      <c r="X143" s="1"/>
      <c r="Y143" s="1"/>
      <c r="Z143" s="1"/>
    </row>
    <row r="144" ht="14.25" customHeight="1">
      <c r="A144" s="322" t="s">
        <v>2608</v>
      </c>
      <c r="B144" s="323">
        <v>7.0</v>
      </c>
      <c r="C144" s="318"/>
      <c r="D144" s="324">
        <v>2052.0</v>
      </c>
      <c r="E144" s="325" t="s">
        <v>588</v>
      </c>
      <c r="F144" s="199"/>
      <c r="G144" s="199"/>
      <c r="H144" s="199"/>
      <c r="I144" s="326"/>
      <c r="J144" s="1"/>
      <c r="K144" s="1"/>
      <c r="L144" s="1"/>
      <c r="M144" s="1"/>
      <c r="N144" s="1"/>
      <c r="O144" s="1"/>
      <c r="P144" s="1"/>
      <c r="Q144" s="1"/>
      <c r="R144" s="1"/>
      <c r="S144" s="1"/>
      <c r="T144" s="1"/>
      <c r="U144" s="1"/>
      <c r="V144" s="1"/>
      <c r="W144" s="1"/>
      <c r="X144" s="1"/>
      <c r="Y144" s="1"/>
      <c r="Z144" s="1"/>
    </row>
    <row r="145" ht="14.25" customHeight="1">
      <c r="A145" s="322" t="s">
        <v>2609</v>
      </c>
      <c r="B145" s="323">
        <v>12.0</v>
      </c>
      <c r="C145" s="318"/>
      <c r="D145" s="324">
        <v>2053.0</v>
      </c>
      <c r="E145" s="325" t="s">
        <v>591</v>
      </c>
      <c r="F145" s="199"/>
      <c r="G145" s="199"/>
      <c r="H145" s="199"/>
      <c r="I145" s="326"/>
      <c r="J145" s="1"/>
      <c r="K145" s="1"/>
      <c r="L145" s="1"/>
      <c r="M145" s="1"/>
      <c r="N145" s="1"/>
      <c r="O145" s="1"/>
      <c r="P145" s="1"/>
      <c r="Q145" s="1"/>
      <c r="R145" s="1"/>
      <c r="S145" s="1"/>
      <c r="T145" s="1"/>
      <c r="U145" s="1"/>
      <c r="V145" s="1"/>
      <c r="W145" s="1"/>
      <c r="X145" s="1"/>
      <c r="Y145" s="1"/>
      <c r="Z145" s="1"/>
    </row>
    <row r="146" ht="14.25" customHeight="1">
      <c r="A146" s="322" t="s">
        <v>2610</v>
      </c>
      <c r="B146" s="323">
        <v>16.0</v>
      </c>
      <c r="C146" s="318"/>
      <c r="D146" s="324">
        <v>2059.0</v>
      </c>
      <c r="E146" s="325" t="s">
        <v>594</v>
      </c>
      <c r="F146" s="199"/>
      <c r="G146" s="199"/>
      <c r="H146" s="199"/>
      <c r="I146" s="326"/>
      <c r="J146" s="1"/>
      <c r="K146" s="1"/>
      <c r="L146" s="1"/>
      <c r="M146" s="1"/>
      <c r="N146" s="1"/>
      <c r="O146" s="1"/>
      <c r="P146" s="1"/>
      <c r="Q146" s="1"/>
      <c r="R146" s="1"/>
      <c r="S146" s="1"/>
      <c r="T146" s="1"/>
      <c r="U146" s="1"/>
      <c r="V146" s="1"/>
      <c r="W146" s="1"/>
      <c r="X146" s="1"/>
      <c r="Y146" s="1"/>
      <c r="Z146" s="1"/>
    </row>
    <row r="147" ht="14.25" customHeight="1">
      <c r="A147" s="322" t="s">
        <v>2611</v>
      </c>
      <c r="B147" s="323">
        <v>3.0</v>
      </c>
      <c r="C147" s="318"/>
      <c r="D147" s="324">
        <v>2060.0</v>
      </c>
      <c r="E147" s="325" t="s">
        <v>597</v>
      </c>
      <c r="F147" s="199"/>
      <c r="G147" s="199"/>
      <c r="H147" s="199"/>
      <c r="I147" s="326"/>
      <c r="J147" s="1"/>
      <c r="K147" s="1"/>
      <c r="L147" s="1"/>
      <c r="M147" s="1"/>
      <c r="N147" s="1"/>
      <c r="O147" s="1"/>
      <c r="P147" s="1"/>
      <c r="Q147" s="1"/>
      <c r="R147" s="1"/>
      <c r="S147" s="1"/>
      <c r="T147" s="1"/>
      <c r="U147" s="1"/>
      <c r="V147" s="1"/>
      <c r="W147" s="1"/>
      <c r="X147" s="1"/>
      <c r="Y147" s="1"/>
      <c r="Z147" s="1"/>
    </row>
    <row r="148" ht="14.25" customHeight="1">
      <c r="A148" s="322" t="s">
        <v>2612</v>
      </c>
      <c r="B148" s="323">
        <v>7.0</v>
      </c>
      <c r="C148" s="318"/>
      <c r="D148" s="324">
        <v>2110.0</v>
      </c>
      <c r="E148" s="325" t="s">
        <v>600</v>
      </c>
      <c r="F148" s="199"/>
      <c r="G148" s="199"/>
      <c r="H148" s="199"/>
      <c r="I148" s="326"/>
      <c r="J148" s="1"/>
      <c r="K148" s="1"/>
      <c r="L148" s="1"/>
      <c r="M148" s="1"/>
      <c r="N148" s="1"/>
      <c r="O148" s="1"/>
      <c r="P148" s="1"/>
      <c r="Q148" s="1"/>
      <c r="R148" s="1"/>
      <c r="S148" s="1"/>
      <c r="T148" s="1"/>
      <c r="U148" s="1"/>
      <c r="V148" s="1"/>
      <c r="W148" s="1"/>
      <c r="X148" s="1"/>
      <c r="Y148" s="1"/>
      <c r="Z148" s="1"/>
    </row>
    <row r="149" ht="14.25" customHeight="1">
      <c r="A149" s="322" t="s">
        <v>2613</v>
      </c>
      <c r="B149" s="323">
        <v>6.0</v>
      </c>
      <c r="C149" s="318"/>
      <c r="D149" s="324">
        <v>2120.0</v>
      </c>
      <c r="E149" s="325" t="s">
        <v>603</v>
      </c>
      <c r="F149" s="199"/>
      <c r="G149" s="199"/>
      <c r="H149" s="199"/>
      <c r="I149" s="326"/>
      <c r="J149" s="1"/>
      <c r="K149" s="1"/>
      <c r="L149" s="1"/>
      <c r="M149" s="1"/>
      <c r="N149" s="1"/>
      <c r="O149" s="1"/>
      <c r="P149" s="1"/>
      <c r="Q149" s="1"/>
      <c r="R149" s="1"/>
      <c r="S149" s="1"/>
      <c r="T149" s="1"/>
      <c r="U149" s="1"/>
      <c r="V149" s="1"/>
      <c r="W149" s="1"/>
      <c r="X149" s="1"/>
      <c r="Y149" s="1"/>
      <c r="Z149" s="1"/>
    </row>
    <row r="150" ht="14.25" customHeight="1">
      <c r="A150" s="322" t="s">
        <v>2614</v>
      </c>
      <c r="B150" s="323">
        <v>2.0</v>
      </c>
      <c r="C150" s="318"/>
      <c r="D150" s="324">
        <v>2211.0</v>
      </c>
      <c r="E150" s="325" t="s">
        <v>606</v>
      </c>
      <c r="F150" s="199"/>
      <c r="G150" s="199"/>
      <c r="H150" s="199"/>
      <c r="I150" s="326"/>
      <c r="J150" s="1"/>
      <c r="K150" s="1"/>
      <c r="L150" s="1"/>
      <c r="M150" s="1"/>
      <c r="N150" s="1"/>
      <c r="O150" s="1"/>
      <c r="P150" s="1"/>
      <c r="Q150" s="1"/>
      <c r="R150" s="1"/>
      <c r="S150" s="1"/>
      <c r="T150" s="1"/>
      <c r="U150" s="1"/>
      <c r="V150" s="1"/>
      <c r="W150" s="1"/>
      <c r="X150" s="1"/>
      <c r="Y150" s="1"/>
      <c r="Z150" s="1"/>
    </row>
    <row r="151" ht="14.25" customHeight="1">
      <c r="A151" s="322" t="s">
        <v>2615</v>
      </c>
      <c r="B151" s="323">
        <v>17.0</v>
      </c>
      <c r="C151" s="318"/>
      <c r="D151" s="324">
        <v>2219.0</v>
      </c>
      <c r="E151" s="325" t="s">
        <v>609</v>
      </c>
      <c r="F151" s="199"/>
      <c r="G151" s="199"/>
      <c r="H151" s="199"/>
      <c r="I151" s="326"/>
      <c r="J151" s="1"/>
      <c r="K151" s="1"/>
      <c r="L151" s="1"/>
      <c r="M151" s="1"/>
      <c r="N151" s="1"/>
      <c r="O151" s="1"/>
      <c r="P151" s="1"/>
      <c r="Q151" s="1"/>
      <c r="R151" s="1"/>
      <c r="S151" s="1"/>
      <c r="T151" s="1"/>
      <c r="U151" s="1"/>
      <c r="V151" s="1"/>
      <c r="W151" s="1"/>
      <c r="X151" s="1"/>
      <c r="Y151" s="1"/>
      <c r="Z151" s="1"/>
    </row>
    <row r="152" ht="14.25" customHeight="1">
      <c r="A152" s="322" t="s">
        <v>2616</v>
      </c>
      <c r="B152" s="323">
        <v>3.0</v>
      </c>
      <c r="C152" s="318"/>
      <c r="D152" s="324">
        <v>2221.0</v>
      </c>
      <c r="E152" s="325" t="s">
        <v>612</v>
      </c>
      <c r="F152" s="199"/>
      <c r="G152" s="199"/>
      <c r="H152" s="199"/>
      <c r="I152" s="326"/>
      <c r="J152" s="1"/>
      <c r="K152" s="1"/>
      <c r="L152" s="1"/>
      <c r="M152" s="1"/>
      <c r="N152" s="1"/>
      <c r="O152" s="1"/>
      <c r="P152" s="1"/>
      <c r="Q152" s="1"/>
      <c r="R152" s="1"/>
      <c r="S152" s="1"/>
      <c r="T152" s="1"/>
      <c r="U152" s="1"/>
      <c r="V152" s="1"/>
      <c r="W152" s="1"/>
      <c r="X152" s="1"/>
      <c r="Y152" s="1"/>
      <c r="Z152" s="1"/>
    </row>
    <row r="153" ht="14.25" customHeight="1">
      <c r="A153" s="322" t="s">
        <v>2617</v>
      </c>
      <c r="B153" s="323">
        <v>3.0</v>
      </c>
      <c r="C153" s="318"/>
      <c r="D153" s="324">
        <v>2222.0</v>
      </c>
      <c r="E153" s="325" t="s">
        <v>615</v>
      </c>
      <c r="F153" s="199"/>
      <c r="G153" s="199"/>
      <c r="H153" s="199"/>
      <c r="I153" s="326"/>
      <c r="J153" s="1"/>
      <c r="K153" s="1"/>
      <c r="L153" s="1"/>
      <c r="M153" s="1"/>
      <c r="N153" s="1"/>
      <c r="O153" s="1"/>
      <c r="P153" s="1"/>
      <c r="Q153" s="1"/>
      <c r="R153" s="1"/>
      <c r="S153" s="1"/>
      <c r="T153" s="1"/>
      <c r="U153" s="1"/>
      <c r="V153" s="1"/>
      <c r="W153" s="1"/>
      <c r="X153" s="1"/>
      <c r="Y153" s="1"/>
      <c r="Z153" s="1"/>
    </row>
    <row r="154" ht="14.25" customHeight="1">
      <c r="A154" s="322" t="s">
        <v>2618</v>
      </c>
      <c r="B154" s="323">
        <v>2.0</v>
      </c>
      <c r="C154" s="318"/>
      <c r="D154" s="324">
        <v>2223.0</v>
      </c>
      <c r="E154" s="325" t="s">
        <v>618</v>
      </c>
      <c r="F154" s="199"/>
      <c r="G154" s="199"/>
      <c r="H154" s="199"/>
      <c r="I154" s="326"/>
      <c r="J154" s="1"/>
      <c r="K154" s="1"/>
      <c r="L154" s="1"/>
      <c r="M154" s="1"/>
      <c r="N154" s="1"/>
      <c r="O154" s="1"/>
      <c r="P154" s="1"/>
      <c r="Q154" s="1"/>
      <c r="R154" s="1"/>
      <c r="S154" s="1"/>
      <c r="T154" s="1"/>
      <c r="U154" s="1"/>
      <c r="V154" s="1"/>
      <c r="W154" s="1"/>
      <c r="X154" s="1"/>
      <c r="Y154" s="1"/>
      <c r="Z154" s="1"/>
    </row>
    <row r="155" ht="14.25" customHeight="1">
      <c r="A155" s="322" t="s">
        <v>2619</v>
      </c>
      <c r="B155" s="323">
        <v>17.0</v>
      </c>
      <c r="C155" s="318"/>
      <c r="D155" s="324">
        <v>2229.0</v>
      </c>
      <c r="E155" s="325" t="s">
        <v>621</v>
      </c>
      <c r="F155" s="199"/>
      <c r="G155" s="199"/>
      <c r="H155" s="199"/>
      <c r="I155" s="326"/>
      <c r="J155" s="1"/>
      <c r="K155" s="1"/>
      <c r="L155" s="1"/>
      <c r="M155" s="1"/>
      <c r="N155" s="1"/>
      <c r="O155" s="1"/>
      <c r="P155" s="1"/>
      <c r="Q155" s="1"/>
      <c r="R155" s="1"/>
      <c r="S155" s="1"/>
      <c r="T155" s="1"/>
      <c r="U155" s="1"/>
      <c r="V155" s="1"/>
      <c r="W155" s="1"/>
      <c r="X155" s="1"/>
      <c r="Y155" s="1"/>
      <c r="Z155" s="1"/>
    </row>
    <row r="156" ht="14.25" customHeight="1">
      <c r="A156" s="322" t="s">
        <v>2620</v>
      </c>
      <c r="B156" s="323">
        <v>16.0</v>
      </c>
      <c r="C156" s="318"/>
      <c r="D156" s="324">
        <v>2311.0</v>
      </c>
      <c r="E156" s="325" t="s">
        <v>624</v>
      </c>
      <c r="F156" s="199"/>
      <c r="G156" s="199"/>
      <c r="H156" s="199"/>
      <c r="I156" s="326"/>
      <c r="J156" s="1"/>
      <c r="K156" s="1"/>
      <c r="L156" s="1"/>
      <c r="M156" s="1"/>
      <c r="N156" s="1"/>
      <c r="O156" s="1"/>
      <c r="P156" s="1"/>
      <c r="Q156" s="1"/>
      <c r="R156" s="1"/>
      <c r="S156" s="1"/>
      <c r="T156" s="1"/>
      <c r="U156" s="1"/>
      <c r="V156" s="1"/>
      <c r="W156" s="1"/>
      <c r="X156" s="1"/>
      <c r="Y156" s="1"/>
      <c r="Z156" s="1"/>
    </row>
    <row r="157" ht="14.25" customHeight="1">
      <c r="A157" s="322" t="s">
        <v>2621</v>
      </c>
      <c r="B157" s="323">
        <v>17.0</v>
      </c>
      <c r="C157" s="318"/>
      <c r="D157" s="324">
        <v>2312.0</v>
      </c>
      <c r="E157" s="325" t="s">
        <v>627</v>
      </c>
      <c r="F157" s="199"/>
      <c r="G157" s="199"/>
      <c r="H157" s="199"/>
      <c r="I157" s="326"/>
      <c r="J157" s="1"/>
      <c r="K157" s="1"/>
      <c r="L157" s="1"/>
      <c r="M157" s="1"/>
      <c r="N157" s="1"/>
      <c r="O157" s="1"/>
      <c r="P157" s="1"/>
      <c r="Q157" s="1"/>
      <c r="R157" s="1"/>
      <c r="S157" s="1"/>
      <c r="T157" s="1"/>
      <c r="U157" s="1"/>
      <c r="V157" s="1"/>
      <c r="W157" s="1"/>
      <c r="X157" s="1"/>
      <c r="Y157" s="1"/>
      <c r="Z157" s="1"/>
    </row>
    <row r="158" ht="14.25" customHeight="1">
      <c r="A158" s="322" t="s">
        <v>2622</v>
      </c>
      <c r="B158" s="323">
        <v>5.0</v>
      </c>
      <c r="C158" s="318"/>
      <c r="D158" s="324">
        <v>2313.0</v>
      </c>
      <c r="E158" s="325" t="s">
        <v>630</v>
      </c>
      <c r="F158" s="199"/>
      <c r="G158" s="199"/>
      <c r="H158" s="199"/>
      <c r="I158" s="326"/>
      <c r="J158" s="1"/>
      <c r="K158" s="1"/>
      <c r="L158" s="1"/>
      <c r="M158" s="1"/>
      <c r="N158" s="1"/>
      <c r="O158" s="1"/>
      <c r="P158" s="1"/>
      <c r="Q158" s="1"/>
      <c r="R158" s="1"/>
      <c r="S158" s="1"/>
      <c r="T158" s="1"/>
      <c r="U158" s="1"/>
      <c r="V158" s="1"/>
      <c r="W158" s="1"/>
      <c r="X158" s="1"/>
      <c r="Y158" s="1"/>
      <c r="Z158" s="1"/>
    </row>
    <row r="159" ht="14.25" customHeight="1">
      <c r="A159" s="322" t="s">
        <v>2623</v>
      </c>
      <c r="B159" s="323">
        <v>1.0</v>
      </c>
      <c r="C159" s="318"/>
      <c r="D159" s="324">
        <v>2314.0</v>
      </c>
      <c r="E159" s="325" t="s">
        <v>633</v>
      </c>
      <c r="F159" s="199"/>
      <c r="G159" s="199"/>
      <c r="H159" s="199"/>
      <c r="I159" s="326"/>
      <c r="J159" s="1"/>
      <c r="K159" s="1"/>
      <c r="L159" s="1"/>
      <c r="M159" s="1"/>
      <c r="N159" s="1"/>
      <c r="O159" s="1"/>
      <c r="P159" s="1"/>
      <c r="Q159" s="1"/>
      <c r="R159" s="1"/>
      <c r="S159" s="1"/>
      <c r="T159" s="1"/>
      <c r="U159" s="1"/>
      <c r="V159" s="1"/>
      <c r="W159" s="1"/>
      <c r="X159" s="1"/>
      <c r="Y159" s="1"/>
      <c r="Z159" s="1"/>
    </row>
    <row r="160" ht="14.25" customHeight="1">
      <c r="A160" s="322" t="s">
        <v>2624</v>
      </c>
      <c r="B160" s="323">
        <v>16.0</v>
      </c>
      <c r="C160" s="318"/>
      <c r="D160" s="324">
        <v>2319.0</v>
      </c>
      <c r="E160" s="325" t="s">
        <v>636</v>
      </c>
      <c r="F160" s="199"/>
      <c r="G160" s="199"/>
      <c r="H160" s="199"/>
      <c r="I160" s="326"/>
      <c r="J160" s="1"/>
      <c r="K160" s="1"/>
      <c r="L160" s="1"/>
      <c r="M160" s="1"/>
      <c r="N160" s="1"/>
      <c r="O160" s="1"/>
      <c r="P160" s="1"/>
      <c r="Q160" s="1"/>
      <c r="R160" s="1"/>
      <c r="S160" s="1"/>
      <c r="T160" s="1"/>
      <c r="U160" s="1"/>
      <c r="V160" s="1"/>
      <c r="W160" s="1"/>
      <c r="X160" s="1"/>
      <c r="Y160" s="1"/>
      <c r="Z160" s="1"/>
    </row>
    <row r="161" ht="14.25" customHeight="1">
      <c r="A161" s="322" t="s">
        <v>2625</v>
      </c>
      <c r="B161" s="323">
        <v>7.0</v>
      </c>
      <c r="C161" s="318"/>
      <c r="D161" s="324">
        <v>2320.0</v>
      </c>
      <c r="E161" s="325" t="s">
        <v>639</v>
      </c>
      <c r="F161" s="199"/>
      <c r="G161" s="199"/>
      <c r="H161" s="199"/>
      <c r="I161" s="326"/>
      <c r="J161" s="1"/>
      <c r="K161" s="1"/>
      <c r="L161" s="1"/>
      <c r="M161" s="1"/>
      <c r="N161" s="1"/>
      <c r="O161" s="1"/>
      <c r="P161" s="1"/>
      <c r="Q161" s="1"/>
      <c r="R161" s="1"/>
      <c r="S161" s="1"/>
      <c r="T161" s="1"/>
      <c r="U161" s="1"/>
      <c r="V161" s="1"/>
      <c r="W161" s="1"/>
      <c r="X161" s="1"/>
      <c r="Y161" s="1"/>
      <c r="Z161" s="1"/>
    </row>
    <row r="162" ht="14.25" customHeight="1">
      <c r="A162" s="322" t="s">
        <v>2626</v>
      </c>
      <c r="B162" s="323">
        <v>14.0</v>
      </c>
      <c r="C162" s="318"/>
      <c r="D162" s="324">
        <v>2331.0</v>
      </c>
      <c r="E162" s="325" t="s">
        <v>642</v>
      </c>
      <c r="F162" s="199"/>
      <c r="G162" s="199"/>
      <c r="H162" s="199"/>
      <c r="I162" s="326"/>
      <c r="J162" s="1"/>
      <c r="K162" s="1"/>
      <c r="L162" s="1"/>
      <c r="M162" s="1"/>
      <c r="N162" s="1"/>
      <c r="O162" s="1"/>
      <c r="P162" s="1"/>
      <c r="Q162" s="1"/>
      <c r="R162" s="1"/>
      <c r="S162" s="1"/>
      <c r="T162" s="1"/>
      <c r="U162" s="1"/>
      <c r="V162" s="1"/>
      <c r="W162" s="1"/>
      <c r="X162" s="1"/>
      <c r="Y162" s="1"/>
      <c r="Z162" s="1"/>
    </row>
    <row r="163" ht="14.25" customHeight="1">
      <c r="A163" s="322" t="s">
        <v>2627</v>
      </c>
      <c r="B163" s="323">
        <v>1.0</v>
      </c>
      <c r="C163" s="318"/>
      <c r="D163" s="324">
        <v>2332.0</v>
      </c>
      <c r="E163" s="325" t="s">
        <v>645</v>
      </c>
      <c r="F163" s="199"/>
      <c r="G163" s="199"/>
      <c r="H163" s="199"/>
      <c r="I163" s="326"/>
      <c r="J163" s="1"/>
      <c r="K163" s="1"/>
      <c r="L163" s="1"/>
      <c r="M163" s="1"/>
      <c r="N163" s="1"/>
      <c r="O163" s="1"/>
      <c r="P163" s="1"/>
      <c r="Q163" s="1"/>
      <c r="R163" s="1"/>
      <c r="S163" s="1"/>
      <c r="T163" s="1"/>
      <c r="U163" s="1"/>
      <c r="V163" s="1"/>
      <c r="W163" s="1"/>
      <c r="X163" s="1"/>
      <c r="Y163" s="1"/>
      <c r="Z163" s="1"/>
    </row>
    <row r="164" ht="14.25" customHeight="1">
      <c r="A164" s="322" t="s">
        <v>2628</v>
      </c>
      <c r="B164" s="323">
        <v>11.0</v>
      </c>
      <c r="C164" s="318"/>
      <c r="D164" s="324">
        <v>2341.0</v>
      </c>
      <c r="E164" s="325" t="s">
        <v>648</v>
      </c>
      <c r="F164" s="199"/>
      <c r="G164" s="199"/>
      <c r="H164" s="199"/>
      <c r="I164" s="326"/>
      <c r="J164" s="1"/>
      <c r="K164" s="1"/>
      <c r="L164" s="1"/>
      <c r="M164" s="1"/>
      <c r="N164" s="1"/>
      <c r="O164" s="1"/>
      <c r="P164" s="1"/>
      <c r="Q164" s="1"/>
      <c r="R164" s="1"/>
      <c r="S164" s="1"/>
      <c r="T164" s="1"/>
      <c r="U164" s="1"/>
      <c r="V164" s="1"/>
      <c r="W164" s="1"/>
      <c r="X164" s="1"/>
      <c r="Y164" s="1"/>
      <c r="Z164" s="1"/>
    </row>
    <row r="165" ht="14.25" customHeight="1">
      <c r="A165" s="322" t="s">
        <v>2629</v>
      </c>
      <c r="B165" s="323">
        <v>5.0</v>
      </c>
      <c r="C165" s="318"/>
      <c r="D165" s="324">
        <v>2342.0</v>
      </c>
      <c r="E165" s="325" t="s">
        <v>651</v>
      </c>
      <c r="F165" s="199"/>
      <c r="G165" s="199"/>
      <c r="H165" s="199"/>
      <c r="I165" s="326"/>
      <c r="J165" s="1"/>
      <c r="K165" s="1"/>
      <c r="L165" s="1"/>
      <c r="M165" s="1"/>
      <c r="N165" s="1"/>
      <c r="O165" s="1"/>
      <c r="P165" s="1"/>
      <c r="Q165" s="1"/>
      <c r="R165" s="1"/>
      <c r="S165" s="1"/>
      <c r="T165" s="1"/>
      <c r="U165" s="1"/>
      <c r="V165" s="1"/>
      <c r="W165" s="1"/>
      <c r="X165" s="1"/>
      <c r="Y165" s="1"/>
      <c r="Z165" s="1"/>
    </row>
    <row r="166" ht="14.25" customHeight="1">
      <c r="A166" s="322" t="s">
        <v>2630</v>
      </c>
      <c r="B166" s="323">
        <v>19.0</v>
      </c>
      <c r="C166" s="318"/>
      <c r="D166" s="324">
        <v>2343.0</v>
      </c>
      <c r="E166" s="325" t="s">
        <v>654</v>
      </c>
      <c r="F166" s="199"/>
      <c r="G166" s="199"/>
      <c r="H166" s="199"/>
      <c r="I166" s="326"/>
      <c r="J166" s="1"/>
      <c r="K166" s="1"/>
      <c r="L166" s="1"/>
      <c r="M166" s="1"/>
      <c r="N166" s="1"/>
      <c r="O166" s="1"/>
      <c r="P166" s="1"/>
      <c r="Q166" s="1"/>
      <c r="R166" s="1"/>
      <c r="S166" s="1"/>
      <c r="T166" s="1"/>
      <c r="U166" s="1"/>
      <c r="V166" s="1"/>
      <c r="W166" s="1"/>
      <c r="X166" s="1"/>
      <c r="Y166" s="1"/>
      <c r="Z166" s="1"/>
    </row>
    <row r="167" ht="14.25" customHeight="1">
      <c r="A167" s="322" t="s">
        <v>2631</v>
      </c>
      <c r="B167" s="323">
        <v>16.0</v>
      </c>
      <c r="C167" s="318"/>
      <c r="D167" s="324">
        <v>2344.0</v>
      </c>
      <c r="E167" s="325" t="s">
        <v>657</v>
      </c>
      <c r="F167" s="199"/>
      <c r="G167" s="199"/>
      <c r="H167" s="199"/>
      <c r="I167" s="326"/>
      <c r="J167" s="1"/>
      <c r="K167" s="1"/>
      <c r="L167" s="1"/>
      <c r="M167" s="1"/>
      <c r="N167" s="1"/>
      <c r="O167" s="1"/>
      <c r="P167" s="1"/>
      <c r="Q167" s="1"/>
      <c r="R167" s="1"/>
      <c r="S167" s="1"/>
      <c r="T167" s="1"/>
      <c r="U167" s="1"/>
      <c r="V167" s="1"/>
      <c r="W167" s="1"/>
      <c r="X167" s="1"/>
      <c r="Y167" s="1"/>
      <c r="Z167" s="1"/>
    </row>
    <row r="168" ht="14.25" customHeight="1">
      <c r="A168" s="322" t="s">
        <v>2632</v>
      </c>
      <c r="B168" s="323">
        <v>13.0</v>
      </c>
      <c r="C168" s="318"/>
      <c r="D168" s="324">
        <v>2349.0</v>
      </c>
      <c r="E168" s="325" t="s">
        <v>660</v>
      </c>
      <c r="F168" s="199"/>
      <c r="G168" s="199"/>
      <c r="H168" s="199"/>
      <c r="I168" s="326"/>
      <c r="J168" s="1"/>
      <c r="K168" s="1"/>
      <c r="L168" s="1"/>
      <c r="M168" s="1"/>
      <c r="N168" s="1"/>
      <c r="O168" s="1"/>
      <c r="P168" s="1"/>
      <c r="Q168" s="1"/>
      <c r="R168" s="1"/>
      <c r="S168" s="1"/>
      <c r="T168" s="1"/>
      <c r="U168" s="1"/>
      <c r="V168" s="1"/>
      <c r="W168" s="1"/>
      <c r="X168" s="1"/>
      <c r="Y168" s="1"/>
      <c r="Z168" s="1"/>
    </row>
    <row r="169" ht="14.25" customHeight="1">
      <c r="A169" s="322" t="s">
        <v>2633</v>
      </c>
      <c r="B169" s="323">
        <v>3.0</v>
      </c>
      <c r="C169" s="318"/>
      <c r="D169" s="324">
        <v>2351.0</v>
      </c>
      <c r="E169" s="325" t="s">
        <v>663</v>
      </c>
      <c r="F169" s="199"/>
      <c r="G169" s="199"/>
      <c r="H169" s="199"/>
      <c r="I169" s="326"/>
      <c r="J169" s="1"/>
      <c r="K169" s="1"/>
      <c r="L169" s="1"/>
      <c r="M169" s="1"/>
      <c r="N169" s="1"/>
      <c r="O169" s="1"/>
      <c r="P169" s="1"/>
      <c r="Q169" s="1"/>
      <c r="R169" s="1"/>
      <c r="S169" s="1"/>
      <c r="T169" s="1"/>
      <c r="U169" s="1"/>
      <c r="V169" s="1"/>
      <c r="W169" s="1"/>
      <c r="X169" s="1"/>
      <c r="Y169" s="1"/>
      <c r="Z169" s="1"/>
    </row>
    <row r="170" ht="14.25" customHeight="1">
      <c r="A170" s="322" t="s">
        <v>2634</v>
      </c>
      <c r="B170" s="323">
        <v>1.0</v>
      </c>
      <c r="C170" s="318"/>
      <c r="D170" s="324">
        <v>2352.0</v>
      </c>
      <c r="E170" s="325" t="s">
        <v>666</v>
      </c>
      <c r="F170" s="199"/>
      <c r="G170" s="199"/>
      <c r="H170" s="199"/>
      <c r="I170" s="326"/>
      <c r="J170" s="1"/>
      <c r="K170" s="1"/>
      <c r="L170" s="1"/>
      <c r="M170" s="1"/>
      <c r="N170" s="1"/>
      <c r="O170" s="1"/>
      <c r="P170" s="1"/>
      <c r="Q170" s="1"/>
      <c r="R170" s="1"/>
      <c r="S170" s="1"/>
      <c r="T170" s="1"/>
      <c r="U170" s="1"/>
      <c r="V170" s="1"/>
      <c r="W170" s="1"/>
      <c r="X170" s="1"/>
      <c r="Y170" s="1"/>
      <c r="Z170" s="1"/>
    </row>
    <row r="171" ht="14.25" customHeight="1">
      <c r="A171" s="322" t="s">
        <v>2635</v>
      </c>
      <c r="B171" s="323">
        <v>8.0</v>
      </c>
      <c r="C171" s="318"/>
      <c r="D171" s="324">
        <v>2361.0</v>
      </c>
      <c r="E171" s="325" t="s">
        <v>669</v>
      </c>
      <c r="F171" s="199"/>
      <c r="G171" s="199"/>
      <c r="H171" s="199"/>
      <c r="I171" s="326"/>
      <c r="J171" s="1"/>
      <c r="K171" s="1"/>
      <c r="L171" s="1"/>
      <c r="M171" s="1"/>
      <c r="N171" s="1"/>
      <c r="O171" s="1"/>
      <c r="P171" s="1"/>
      <c r="Q171" s="1"/>
      <c r="R171" s="1"/>
      <c r="S171" s="1"/>
      <c r="T171" s="1"/>
      <c r="U171" s="1"/>
      <c r="V171" s="1"/>
      <c r="W171" s="1"/>
      <c r="X171" s="1"/>
      <c r="Y171" s="1"/>
      <c r="Z171" s="1"/>
    </row>
    <row r="172" ht="14.25" customHeight="1">
      <c r="A172" s="322" t="s">
        <v>2636</v>
      </c>
      <c r="B172" s="323">
        <v>17.0</v>
      </c>
      <c r="C172" s="318"/>
      <c r="D172" s="324">
        <v>2362.0</v>
      </c>
      <c r="E172" s="325" t="s">
        <v>672</v>
      </c>
      <c r="F172" s="199"/>
      <c r="G172" s="199"/>
      <c r="H172" s="199"/>
      <c r="I172" s="326"/>
      <c r="J172" s="1"/>
      <c r="K172" s="1"/>
      <c r="L172" s="1"/>
      <c r="M172" s="1"/>
      <c r="N172" s="1"/>
      <c r="O172" s="1"/>
      <c r="P172" s="1"/>
      <c r="Q172" s="1"/>
      <c r="R172" s="1"/>
      <c r="S172" s="1"/>
      <c r="T172" s="1"/>
      <c r="U172" s="1"/>
      <c r="V172" s="1"/>
      <c r="W172" s="1"/>
      <c r="X172" s="1"/>
      <c r="Y172" s="1"/>
      <c r="Z172" s="1"/>
    </row>
    <row r="173" ht="14.25" customHeight="1">
      <c r="A173" s="322" t="s">
        <v>2637</v>
      </c>
      <c r="B173" s="323">
        <v>2.0</v>
      </c>
      <c r="C173" s="318"/>
      <c r="D173" s="324">
        <v>2363.0</v>
      </c>
      <c r="E173" s="325" t="s">
        <v>675</v>
      </c>
      <c r="F173" s="199"/>
      <c r="G173" s="199"/>
      <c r="H173" s="199"/>
      <c r="I173" s="326"/>
      <c r="J173" s="1"/>
      <c r="K173" s="1"/>
      <c r="L173" s="1"/>
      <c r="M173" s="1"/>
      <c r="N173" s="1"/>
      <c r="O173" s="1"/>
      <c r="P173" s="1"/>
      <c r="Q173" s="1"/>
      <c r="R173" s="1"/>
      <c r="S173" s="1"/>
      <c r="T173" s="1"/>
      <c r="U173" s="1"/>
      <c r="V173" s="1"/>
      <c r="W173" s="1"/>
      <c r="X173" s="1"/>
      <c r="Y173" s="1"/>
      <c r="Z173" s="1"/>
    </row>
    <row r="174" ht="14.25" customHeight="1">
      <c r="A174" s="322" t="s">
        <v>2638</v>
      </c>
      <c r="B174" s="323">
        <v>4.0</v>
      </c>
      <c r="C174" s="318"/>
      <c r="D174" s="324">
        <v>2364.0</v>
      </c>
      <c r="E174" s="325" t="s">
        <v>678</v>
      </c>
      <c r="F174" s="199"/>
      <c r="G174" s="199"/>
      <c r="H174" s="199"/>
      <c r="I174" s="326"/>
      <c r="J174" s="1"/>
      <c r="K174" s="1"/>
      <c r="L174" s="1"/>
      <c r="M174" s="1"/>
      <c r="N174" s="1"/>
      <c r="O174" s="1"/>
      <c r="P174" s="1"/>
      <c r="Q174" s="1"/>
      <c r="R174" s="1"/>
      <c r="S174" s="1"/>
      <c r="T174" s="1"/>
      <c r="U174" s="1"/>
      <c r="V174" s="1"/>
      <c r="W174" s="1"/>
      <c r="X174" s="1"/>
      <c r="Y174" s="1"/>
      <c r="Z174" s="1"/>
    </row>
    <row r="175" ht="14.25" customHeight="1">
      <c r="A175" s="322" t="s">
        <v>2639</v>
      </c>
      <c r="B175" s="323">
        <v>13.0</v>
      </c>
      <c r="C175" s="318"/>
      <c r="D175" s="324">
        <v>2365.0</v>
      </c>
      <c r="E175" s="325" t="s">
        <v>681</v>
      </c>
      <c r="F175" s="199"/>
      <c r="G175" s="199"/>
      <c r="H175" s="199"/>
      <c r="I175" s="326"/>
      <c r="J175" s="1"/>
      <c r="K175" s="1"/>
      <c r="L175" s="1"/>
      <c r="M175" s="1"/>
      <c r="N175" s="1"/>
      <c r="O175" s="1"/>
      <c r="P175" s="1"/>
      <c r="Q175" s="1"/>
      <c r="R175" s="1"/>
      <c r="S175" s="1"/>
      <c r="T175" s="1"/>
      <c r="U175" s="1"/>
      <c r="V175" s="1"/>
      <c r="W175" s="1"/>
      <c r="X175" s="1"/>
      <c r="Y175" s="1"/>
      <c r="Z175" s="1"/>
    </row>
    <row r="176" ht="14.25" customHeight="1">
      <c r="A176" s="322" t="s">
        <v>2640</v>
      </c>
      <c r="B176" s="323">
        <v>6.0</v>
      </c>
      <c r="C176" s="318"/>
      <c r="D176" s="324">
        <v>2369.0</v>
      </c>
      <c r="E176" s="325" t="s">
        <v>684</v>
      </c>
      <c r="F176" s="199"/>
      <c r="G176" s="199"/>
      <c r="H176" s="199"/>
      <c r="I176" s="326"/>
      <c r="J176" s="1"/>
      <c r="K176" s="1"/>
      <c r="L176" s="1"/>
      <c r="M176" s="1"/>
      <c r="N176" s="1"/>
      <c r="O176" s="1"/>
      <c r="P176" s="1"/>
      <c r="Q176" s="1"/>
      <c r="R176" s="1"/>
      <c r="S176" s="1"/>
      <c r="T176" s="1"/>
      <c r="U176" s="1"/>
      <c r="V176" s="1"/>
      <c r="W176" s="1"/>
      <c r="X176" s="1"/>
      <c r="Y176" s="1"/>
      <c r="Z176" s="1"/>
    </row>
    <row r="177" ht="14.25" customHeight="1">
      <c r="A177" s="322" t="s">
        <v>2641</v>
      </c>
      <c r="B177" s="323">
        <v>6.0</v>
      </c>
      <c r="C177" s="318"/>
      <c r="D177" s="324">
        <v>2370.0</v>
      </c>
      <c r="E177" s="325" t="s">
        <v>687</v>
      </c>
      <c r="F177" s="199"/>
      <c r="G177" s="199"/>
      <c r="H177" s="199"/>
      <c r="I177" s="326"/>
      <c r="J177" s="1"/>
      <c r="K177" s="1"/>
      <c r="L177" s="1"/>
      <c r="M177" s="1"/>
      <c r="N177" s="1"/>
      <c r="O177" s="1"/>
      <c r="P177" s="1"/>
      <c r="Q177" s="1"/>
      <c r="R177" s="1"/>
      <c r="S177" s="1"/>
      <c r="T177" s="1"/>
      <c r="U177" s="1"/>
      <c r="V177" s="1"/>
      <c r="W177" s="1"/>
      <c r="X177" s="1"/>
      <c r="Y177" s="1"/>
      <c r="Z177" s="1"/>
    </row>
    <row r="178" ht="14.25" customHeight="1">
      <c r="A178" s="322" t="s">
        <v>2642</v>
      </c>
      <c r="B178" s="323">
        <v>4.0</v>
      </c>
      <c r="C178" s="318"/>
      <c r="D178" s="324">
        <v>2391.0</v>
      </c>
      <c r="E178" s="325" t="s">
        <v>690</v>
      </c>
      <c r="F178" s="199"/>
      <c r="G178" s="199"/>
      <c r="H178" s="199"/>
      <c r="I178" s="326"/>
      <c r="J178" s="1"/>
      <c r="K178" s="1"/>
      <c r="L178" s="1"/>
      <c r="M178" s="1"/>
      <c r="N178" s="1"/>
      <c r="O178" s="1"/>
      <c r="P178" s="1"/>
      <c r="Q178" s="1"/>
      <c r="R178" s="1"/>
      <c r="S178" s="1"/>
      <c r="T178" s="1"/>
      <c r="U178" s="1"/>
      <c r="V178" s="1"/>
      <c r="W178" s="1"/>
      <c r="X178" s="1"/>
      <c r="Y178" s="1"/>
      <c r="Z178" s="1"/>
    </row>
    <row r="179" ht="14.25" customHeight="1">
      <c r="A179" s="322" t="s">
        <v>2643</v>
      </c>
      <c r="B179" s="323">
        <v>18.0</v>
      </c>
      <c r="C179" s="318"/>
      <c r="D179" s="324">
        <v>2399.0</v>
      </c>
      <c r="E179" s="325" t="s">
        <v>693</v>
      </c>
      <c r="F179" s="199"/>
      <c r="G179" s="199"/>
      <c r="H179" s="199"/>
      <c r="I179" s="326"/>
      <c r="J179" s="1"/>
      <c r="K179" s="1"/>
      <c r="L179" s="1"/>
      <c r="M179" s="1"/>
      <c r="N179" s="1"/>
      <c r="O179" s="1"/>
      <c r="P179" s="1"/>
      <c r="Q179" s="1"/>
      <c r="R179" s="1"/>
      <c r="S179" s="1"/>
      <c r="T179" s="1"/>
      <c r="U179" s="1"/>
      <c r="V179" s="1"/>
      <c r="W179" s="1"/>
      <c r="X179" s="1"/>
      <c r="Y179" s="1"/>
      <c r="Z179" s="1"/>
    </row>
    <row r="180" ht="14.25" customHeight="1">
      <c r="A180" s="322" t="s">
        <v>2644</v>
      </c>
      <c r="B180" s="323">
        <v>7.0</v>
      </c>
      <c r="C180" s="318"/>
      <c r="D180" s="324">
        <v>2410.0</v>
      </c>
      <c r="E180" s="325" t="s">
        <v>696</v>
      </c>
      <c r="F180" s="199"/>
      <c r="G180" s="199"/>
      <c r="H180" s="199"/>
      <c r="I180" s="326"/>
      <c r="J180" s="1"/>
      <c r="K180" s="1"/>
      <c r="L180" s="1"/>
      <c r="M180" s="1"/>
      <c r="N180" s="1"/>
      <c r="O180" s="1"/>
      <c r="P180" s="1"/>
      <c r="Q180" s="1"/>
      <c r="R180" s="1"/>
      <c r="S180" s="1"/>
      <c r="T180" s="1"/>
      <c r="U180" s="1"/>
      <c r="V180" s="1"/>
      <c r="W180" s="1"/>
      <c r="X180" s="1"/>
      <c r="Y180" s="1"/>
      <c r="Z180" s="1"/>
    </row>
    <row r="181" ht="14.25" customHeight="1">
      <c r="A181" s="322" t="s">
        <v>2645</v>
      </c>
      <c r="B181" s="323">
        <v>11.0</v>
      </c>
      <c r="C181" s="318"/>
      <c r="D181" s="324">
        <v>2420.0</v>
      </c>
      <c r="E181" s="325" t="s">
        <v>699</v>
      </c>
      <c r="F181" s="199"/>
      <c r="G181" s="199"/>
      <c r="H181" s="199"/>
      <c r="I181" s="326"/>
      <c r="J181" s="1"/>
      <c r="K181" s="1"/>
      <c r="L181" s="1"/>
      <c r="M181" s="1"/>
      <c r="N181" s="1"/>
      <c r="O181" s="1"/>
      <c r="P181" s="1"/>
      <c r="Q181" s="1"/>
      <c r="R181" s="1"/>
      <c r="S181" s="1"/>
      <c r="T181" s="1"/>
      <c r="U181" s="1"/>
      <c r="V181" s="1"/>
      <c r="W181" s="1"/>
      <c r="X181" s="1"/>
      <c r="Y181" s="1"/>
      <c r="Z181" s="1"/>
    </row>
    <row r="182" ht="14.25" customHeight="1">
      <c r="A182" s="322" t="s">
        <v>2646</v>
      </c>
      <c r="B182" s="323">
        <v>9.0</v>
      </c>
      <c r="C182" s="318"/>
      <c r="D182" s="324">
        <v>2431.0</v>
      </c>
      <c r="E182" s="325" t="s">
        <v>702</v>
      </c>
      <c r="F182" s="199"/>
      <c r="G182" s="199"/>
      <c r="H182" s="199"/>
      <c r="I182" s="326"/>
      <c r="J182" s="1"/>
      <c r="K182" s="1"/>
      <c r="L182" s="1"/>
      <c r="M182" s="1"/>
      <c r="N182" s="1"/>
      <c r="O182" s="1"/>
      <c r="P182" s="1"/>
      <c r="Q182" s="1"/>
      <c r="R182" s="1"/>
      <c r="S182" s="1"/>
      <c r="T182" s="1"/>
      <c r="U182" s="1"/>
      <c r="V182" s="1"/>
      <c r="W182" s="1"/>
      <c r="X182" s="1"/>
      <c r="Y182" s="1"/>
      <c r="Z182" s="1"/>
    </row>
    <row r="183" ht="14.25" customHeight="1">
      <c r="A183" s="322" t="s">
        <v>2647</v>
      </c>
      <c r="B183" s="323">
        <v>4.0</v>
      </c>
      <c r="C183" s="318"/>
      <c r="D183" s="324">
        <v>2432.0</v>
      </c>
      <c r="E183" s="325" t="s">
        <v>705</v>
      </c>
      <c r="F183" s="199"/>
      <c r="G183" s="199"/>
      <c r="H183" s="199"/>
      <c r="I183" s="326"/>
      <c r="J183" s="1"/>
      <c r="K183" s="1"/>
      <c r="L183" s="1"/>
      <c r="M183" s="1"/>
      <c r="N183" s="1"/>
      <c r="O183" s="1"/>
      <c r="P183" s="1"/>
      <c r="Q183" s="1"/>
      <c r="R183" s="1"/>
      <c r="S183" s="1"/>
      <c r="T183" s="1"/>
      <c r="U183" s="1"/>
      <c r="V183" s="1"/>
      <c r="W183" s="1"/>
      <c r="X183" s="1"/>
      <c r="Y183" s="1"/>
      <c r="Z183" s="1"/>
    </row>
    <row r="184" ht="14.25" customHeight="1">
      <c r="A184" s="322" t="s">
        <v>2648</v>
      </c>
      <c r="B184" s="323">
        <v>18.0</v>
      </c>
      <c r="C184" s="318"/>
      <c r="D184" s="324">
        <v>2433.0</v>
      </c>
      <c r="E184" s="325" t="s">
        <v>708</v>
      </c>
      <c r="F184" s="199"/>
      <c r="G184" s="199"/>
      <c r="H184" s="199"/>
      <c r="I184" s="326"/>
      <c r="J184" s="1"/>
      <c r="K184" s="1"/>
      <c r="L184" s="1"/>
      <c r="M184" s="1"/>
      <c r="N184" s="1"/>
      <c r="O184" s="1"/>
      <c r="P184" s="1"/>
      <c r="Q184" s="1"/>
      <c r="R184" s="1"/>
      <c r="S184" s="1"/>
      <c r="T184" s="1"/>
      <c r="U184" s="1"/>
      <c r="V184" s="1"/>
      <c r="W184" s="1"/>
      <c r="X184" s="1"/>
      <c r="Y184" s="1"/>
      <c r="Z184" s="1"/>
    </row>
    <row r="185" ht="14.25" customHeight="1">
      <c r="A185" s="322" t="s">
        <v>2649</v>
      </c>
      <c r="B185" s="323">
        <v>8.0</v>
      </c>
      <c r="C185" s="318"/>
      <c r="D185" s="324">
        <v>2434.0</v>
      </c>
      <c r="E185" s="325" t="s">
        <v>711</v>
      </c>
      <c r="F185" s="199"/>
      <c r="G185" s="199"/>
      <c r="H185" s="199"/>
      <c r="I185" s="326"/>
      <c r="J185" s="1"/>
      <c r="K185" s="1"/>
      <c r="L185" s="1"/>
      <c r="M185" s="1"/>
      <c r="N185" s="1"/>
      <c r="O185" s="1"/>
      <c r="P185" s="1"/>
      <c r="Q185" s="1"/>
      <c r="R185" s="1"/>
      <c r="S185" s="1"/>
      <c r="T185" s="1"/>
      <c r="U185" s="1"/>
      <c r="V185" s="1"/>
      <c r="W185" s="1"/>
      <c r="X185" s="1"/>
      <c r="Y185" s="1"/>
      <c r="Z185" s="1"/>
    </row>
    <row r="186" ht="14.25" customHeight="1">
      <c r="A186" s="322" t="s">
        <v>2650</v>
      </c>
      <c r="B186" s="323">
        <v>17.0</v>
      </c>
      <c r="C186" s="318"/>
      <c r="D186" s="324">
        <v>2441.0</v>
      </c>
      <c r="E186" s="325" t="s">
        <v>714</v>
      </c>
      <c r="F186" s="199"/>
      <c r="G186" s="199"/>
      <c r="H186" s="199"/>
      <c r="I186" s="326"/>
      <c r="J186" s="1"/>
      <c r="K186" s="1"/>
      <c r="L186" s="1"/>
      <c r="M186" s="1"/>
      <c r="N186" s="1"/>
      <c r="O186" s="1"/>
      <c r="P186" s="1"/>
      <c r="Q186" s="1"/>
      <c r="R186" s="1"/>
      <c r="S186" s="1"/>
      <c r="T186" s="1"/>
      <c r="U186" s="1"/>
      <c r="V186" s="1"/>
      <c r="W186" s="1"/>
      <c r="X186" s="1"/>
      <c r="Y186" s="1"/>
      <c r="Z186" s="1"/>
    </row>
    <row r="187" ht="14.25" customHeight="1">
      <c r="A187" s="322" t="s">
        <v>2651</v>
      </c>
      <c r="B187" s="323">
        <v>18.0</v>
      </c>
      <c r="C187" s="318"/>
      <c r="D187" s="324">
        <v>2442.0</v>
      </c>
      <c r="E187" s="325" t="s">
        <v>717</v>
      </c>
      <c r="F187" s="199"/>
      <c r="G187" s="199"/>
      <c r="H187" s="199"/>
      <c r="I187" s="326"/>
      <c r="J187" s="1"/>
      <c r="K187" s="1"/>
      <c r="L187" s="1"/>
      <c r="M187" s="1"/>
      <c r="N187" s="1"/>
      <c r="O187" s="1"/>
      <c r="P187" s="1"/>
      <c r="Q187" s="1"/>
      <c r="R187" s="1"/>
      <c r="S187" s="1"/>
      <c r="T187" s="1"/>
      <c r="U187" s="1"/>
      <c r="V187" s="1"/>
      <c r="W187" s="1"/>
      <c r="X187" s="1"/>
      <c r="Y187" s="1"/>
      <c r="Z187" s="1"/>
    </row>
    <row r="188" ht="14.25" customHeight="1">
      <c r="A188" s="322" t="s">
        <v>2652</v>
      </c>
      <c r="B188" s="323">
        <v>15.0</v>
      </c>
      <c r="C188" s="318"/>
      <c r="D188" s="324">
        <v>2443.0</v>
      </c>
      <c r="E188" s="325" t="s">
        <v>720</v>
      </c>
      <c r="F188" s="199"/>
      <c r="G188" s="199"/>
      <c r="H188" s="199"/>
      <c r="I188" s="326"/>
      <c r="J188" s="1"/>
      <c r="K188" s="1"/>
      <c r="L188" s="1"/>
      <c r="M188" s="1"/>
      <c r="N188" s="1"/>
      <c r="O188" s="1"/>
      <c r="P188" s="1"/>
      <c r="Q188" s="1"/>
      <c r="R188" s="1"/>
      <c r="S188" s="1"/>
      <c r="T188" s="1"/>
      <c r="U188" s="1"/>
      <c r="V188" s="1"/>
      <c r="W188" s="1"/>
      <c r="X188" s="1"/>
      <c r="Y188" s="1"/>
      <c r="Z188" s="1"/>
    </row>
    <row r="189" ht="14.25" customHeight="1">
      <c r="A189" s="322" t="s">
        <v>2653</v>
      </c>
      <c r="B189" s="323">
        <v>15.0</v>
      </c>
      <c r="C189" s="318"/>
      <c r="D189" s="324">
        <v>2444.0</v>
      </c>
      <c r="E189" s="325" t="s">
        <v>723</v>
      </c>
      <c r="F189" s="199"/>
      <c r="G189" s="199"/>
      <c r="H189" s="199"/>
      <c r="I189" s="326"/>
      <c r="J189" s="1"/>
      <c r="K189" s="1"/>
      <c r="L189" s="1"/>
      <c r="M189" s="1"/>
      <c r="N189" s="1"/>
      <c r="O189" s="1"/>
      <c r="P189" s="1"/>
      <c r="Q189" s="1"/>
      <c r="R189" s="1"/>
      <c r="S189" s="1"/>
      <c r="T189" s="1"/>
      <c r="U189" s="1"/>
      <c r="V189" s="1"/>
      <c r="W189" s="1"/>
      <c r="X189" s="1"/>
      <c r="Y189" s="1"/>
      <c r="Z189" s="1"/>
    </row>
    <row r="190" ht="14.25" customHeight="1">
      <c r="A190" s="322" t="s">
        <v>2654</v>
      </c>
      <c r="B190" s="323">
        <v>12.0</v>
      </c>
      <c r="C190" s="318"/>
      <c r="D190" s="324">
        <v>2445.0</v>
      </c>
      <c r="E190" s="325" t="s">
        <v>726</v>
      </c>
      <c r="F190" s="199"/>
      <c r="G190" s="199"/>
      <c r="H190" s="199"/>
      <c r="I190" s="326"/>
      <c r="J190" s="1"/>
      <c r="K190" s="1"/>
      <c r="L190" s="1"/>
      <c r="M190" s="1"/>
      <c r="N190" s="1"/>
      <c r="O190" s="1"/>
      <c r="P190" s="1"/>
      <c r="Q190" s="1"/>
      <c r="R190" s="1"/>
      <c r="S190" s="1"/>
      <c r="T190" s="1"/>
      <c r="U190" s="1"/>
      <c r="V190" s="1"/>
      <c r="W190" s="1"/>
      <c r="X190" s="1"/>
      <c r="Y190" s="1"/>
      <c r="Z190" s="1"/>
    </row>
    <row r="191" ht="14.25" customHeight="1">
      <c r="A191" s="322" t="s">
        <v>2655</v>
      </c>
      <c r="B191" s="323">
        <v>8.0</v>
      </c>
      <c r="C191" s="318"/>
      <c r="D191" s="324">
        <v>2446.0</v>
      </c>
      <c r="E191" s="325" t="s">
        <v>729</v>
      </c>
      <c r="F191" s="199"/>
      <c r="G191" s="199"/>
      <c r="H191" s="199"/>
      <c r="I191" s="326"/>
      <c r="J191" s="1"/>
      <c r="K191" s="1"/>
      <c r="L191" s="1"/>
      <c r="M191" s="1"/>
      <c r="N191" s="1"/>
      <c r="O191" s="1"/>
      <c r="P191" s="1"/>
      <c r="Q191" s="1"/>
      <c r="R191" s="1"/>
      <c r="S191" s="1"/>
      <c r="T191" s="1"/>
      <c r="U191" s="1"/>
      <c r="V191" s="1"/>
      <c r="W191" s="1"/>
      <c r="X191" s="1"/>
      <c r="Y191" s="1"/>
      <c r="Z191" s="1"/>
    </row>
    <row r="192" ht="14.25" customHeight="1">
      <c r="A192" s="322" t="s">
        <v>2656</v>
      </c>
      <c r="B192" s="323">
        <v>2.0</v>
      </c>
      <c r="C192" s="318"/>
      <c r="D192" s="324">
        <v>2451.0</v>
      </c>
      <c r="E192" s="325" t="s">
        <v>732</v>
      </c>
      <c r="F192" s="199"/>
      <c r="G192" s="199"/>
      <c r="H192" s="199"/>
      <c r="I192" s="326"/>
      <c r="J192" s="1"/>
      <c r="K192" s="1"/>
      <c r="L192" s="1"/>
      <c r="M192" s="1"/>
      <c r="N192" s="1"/>
      <c r="O192" s="1"/>
      <c r="P192" s="1"/>
      <c r="Q192" s="1"/>
      <c r="R192" s="1"/>
      <c r="S192" s="1"/>
      <c r="T192" s="1"/>
      <c r="U192" s="1"/>
      <c r="V192" s="1"/>
      <c r="W192" s="1"/>
      <c r="X192" s="1"/>
      <c r="Y192" s="1"/>
      <c r="Z192" s="1"/>
    </row>
    <row r="193" ht="14.25" customHeight="1">
      <c r="A193" s="322" t="s">
        <v>2657</v>
      </c>
      <c r="B193" s="323">
        <v>5.0</v>
      </c>
      <c r="C193" s="318"/>
      <c r="D193" s="324">
        <v>2452.0</v>
      </c>
      <c r="E193" s="325" t="s">
        <v>735</v>
      </c>
      <c r="F193" s="199"/>
      <c r="G193" s="199"/>
      <c r="H193" s="199"/>
      <c r="I193" s="326"/>
      <c r="J193" s="1"/>
      <c r="K193" s="1"/>
      <c r="L193" s="1"/>
      <c r="M193" s="1"/>
      <c r="N193" s="1"/>
      <c r="O193" s="1"/>
      <c r="P193" s="1"/>
      <c r="Q193" s="1"/>
      <c r="R193" s="1"/>
      <c r="S193" s="1"/>
      <c r="T193" s="1"/>
      <c r="U193" s="1"/>
      <c r="V193" s="1"/>
      <c r="W193" s="1"/>
      <c r="X193" s="1"/>
      <c r="Y193" s="1"/>
      <c r="Z193" s="1"/>
    </row>
    <row r="194" ht="14.25" customHeight="1">
      <c r="A194" s="322" t="s">
        <v>2658</v>
      </c>
      <c r="B194" s="323">
        <v>1.0</v>
      </c>
      <c r="C194" s="318"/>
      <c r="D194" s="324">
        <v>2453.0</v>
      </c>
      <c r="E194" s="325" t="s">
        <v>738</v>
      </c>
      <c r="F194" s="199"/>
      <c r="G194" s="199"/>
      <c r="H194" s="199"/>
      <c r="I194" s="326"/>
      <c r="J194" s="1"/>
      <c r="K194" s="1"/>
      <c r="L194" s="1"/>
      <c r="M194" s="1"/>
      <c r="N194" s="1"/>
      <c r="O194" s="1"/>
      <c r="P194" s="1"/>
      <c r="Q194" s="1"/>
      <c r="R194" s="1"/>
      <c r="S194" s="1"/>
      <c r="T194" s="1"/>
      <c r="U194" s="1"/>
      <c r="V194" s="1"/>
      <c r="W194" s="1"/>
      <c r="X194" s="1"/>
      <c r="Y194" s="1"/>
      <c r="Z194" s="1"/>
    </row>
    <row r="195" ht="14.25" customHeight="1">
      <c r="A195" s="322" t="s">
        <v>2659</v>
      </c>
      <c r="B195" s="323">
        <v>17.0</v>
      </c>
      <c r="C195" s="318"/>
      <c r="D195" s="324">
        <v>2454.0</v>
      </c>
      <c r="E195" s="325" t="s">
        <v>741</v>
      </c>
      <c r="F195" s="199"/>
      <c r="G195" s="199"/>
      <c r="H195" s="199"/>
      <c r="I195" s="326"/>
      <c r="J195" s="1"/>
      <c r="K195" s="1"/>
      <c r="L195" s="1"/>
      <c r="M195" s="1"/>
      <c r="N195" s="1"/>
      <c r="O195" s="1"/>
      <c r="P195" s="1"/>
      <c r="Q195" s="1"/>
      <c r="R195" s="1"/>
      <c r="S195" s="1"/>
      <c r="T195" s="1"/>
      <c r="U195" s="1"/>
      <c r="V195" s="1"/>
      <c r="W195" s="1"/>
      <c r="X195" s="1"/>
      <c r="Y195" s="1"/>
      <c r="Z195" s="1"/>
    </row>
    <row r="196" ht="14.25" customHeight="1">
      <c r="A196" s="322" t="s">
        <v>2660</v>
      </c>
      <c r="B196" s="323">
        <v>1.0</v>
      </c>
      <c r="C196" s="318"/>
      <c r="D196" s="324">
        <v>2511.0</v>
      </c>
      <c r="E196" s="325" t="s">
        <v>744</v>
      </c>
      <c r="F196" s="199"/>
      <c r="G196" s="199"/>
      <c r="H196" s="199"/>
      <c r="I196" s="326"/>
      <c r="J196" s="1"/>
      <c r="K196" s="1"/>
      <c r="L196" s="1"/>
      <c r="M196" s="1"/>
      <c r="N196" s="1"/>
      <c r="O196" s="1"/>
      <c r="P196" s="1"/>
      <c r="Q196" s="1"/>
      <c r="R196" s="1"/>
      <c r="S196" s="1"/>
      <c r="T196" s="1"/>
      <c r="U196" s="1"/>
      <c r="V196" s="1"/>
      <c r="W196" s="1"/>
      <c r="X196" s="1"/>
      <c r="Y196" s="1"/>
      <c r="Z196" s="1"/>
    </row>
    <row r="197" ht="14.25" customHeight="1">
      <c r="A197" s="322" t="s">
        <v>2661</v>
      </c>
      <c r="B197" s="323">
        <v>6.0</v>
      </c>
      <c r="C197" s="318"/>
      <c r="D197" s="324">
        <v>2512.0</v>
      </c>
      <c r="E197" s="325" t="s">
        <v>747</v>
      </c>
      <c r="F197" s="199"/>
      <c r="G197" s="199"/>
      <c r="H197" s="199"/>
      <c r="I197" s="326"/>
      <c r="J197" s="1"/>
      <c r="K197" s="1"/>
      <c r="L197" s="1"/>
      <c r="M197" s="1"/>
      <c r="N197" s="1"/>
      <c r="O197" s="1"/>
      <c r="P197" s="1"/>
      <c r="Q197" s="1"/>
      <c r="R197" s="1"/>
      <c r="S197" s="1"/>
      <c r="T197" s="1"/>
      <c r="U197" s="1"/>
      <c r="V197" s="1"/>
      <c r="W197" s="1"/>
      <c r="X197" s="1"/>
      <c r="Y197" s="1"/>
      <c r="Z197" s="1"/>
    </row>
    <row r="198" ht="14.25" customHeight="1">
      <c r="A198" s="322" t="s">
        <v>2662</v>
      </c>
      <c r="B198" s="323">
        <v>14.0</v>
      </c>
      <c r="C198" s="318"/>
      <c r="D198" s="324">
        <v>2521.0</v>
      </c>
      <c r="E198" s="325" t="s">
        <v>750</v>
      </c>
      <c r="F198" s="199"/>
      <c r="G198" s="199"/>
      <c r="H198" s="199"/>
      <c r="I198" s="326"/>
      <c r="J198" s="1"/>
      <c r="K198" s="1"/>
      <c r="L198" s="1"/>
      <c r="M198" s="1"/>
      <c r="N198" s="1"/>
      <c r="O198" s="1"/>
      <c r="P198" s="1"/>
      <c r="Q198" s="1"/>
      <c r="R198" s="1"/>
      <c r="S198" s="1"/>
      <c r="T198" s="1"/>
      <c r="U198" s="1"/>
      <c r="V198" s="1"/>
      <c r="W198" s="1"/>
      <c r="X198" s="1"/>
      <c r="Y198" s="1"/>
      <c r="Z198" s="1"/>
    </row>
    <row r="199" ht="14.25" customHeight="1">
      <c r="A199" s="322" t="s">
        <v>2663</v>
      </c>
      <c r="B199" s="323">
        <v>15.0</v>
      </c>
      <c r="C199" s="318"/>
      <c r="D199" s="324">
        <v>2529.0</v>
      </c>
      <c r="E199" s="325" t="s">
        <v>753</v>
      </c>
      <c r="F199" s="199"/>
      <c r="G199" s="199"/>
      <c r="H199" s="199"/>
      <c r="I199" s="326"/>
      <c r="J199" s="1"/>
      <c r="K199" s="1"/>
      <c r="L199" s="1"/>
      <c r="M199" s="1"/>
      <c r="N199" s="1"/>
      <c r="O199" s="1"/>
      <c r="P199" s="1"/>
      <c r="Q199" s="1"/>
      <c r="R199" s="1"/>
      <c r="S199" s="1"/>
      <c r="T199" s="1"/>
      <c r="U199" s="1"/>
      <c r="V199" s="1"/>
      <c r="W199" s="1"/>
      <c r="X199" s="1"/>
      <c r="Y199" s="1"/>
      <c r="Z199" s="1"/>
    </row>
    <row r="200" ht="14.25" customHeight="1">
      <c r="A200" s="322" t="s">
        <v>2664</v>
      </c>
      <c r="B200" s="323">
        <v>13.0</v>
      </c>
      <c r="C200" s="318"/>
      <c r="D200" s="324">
        <v>2530.0</v>
      </c>
      <c r="E200" s="325" t="s">
        <v>756</v>
      </c>
      <c r="F200" s="199"/>
      <c r="G200" s="199"/>
      <c r="H200" s="199"/>
      <c r="I200" s="326"/>
      <c r="J200" s="1"/>
      <c r="K200" s="1"/>
      <c r="L200" s="1"/>
      <c r="M200" s="1"/>
      <c r="N200" s="1"/>
      <c r="O200" s="1"/>
      <c r="P200" s="1"/>
      <c r="Q200" s="1"/>
      <c r="R200" s="1"/>
      <c r="S200" s="1"/>
      <c r="T200" s="1"/>
      <c r="U200" s="1"/>
      <c r="V200" s="1"/>
      <c r="W200" s="1"/>
      <c r="X200" s="1"/>
      <c r="Y200" s="1"/>
      <c r="Z200" s="1"/>
    </row>
    <row r="201" ht="14.25" customHeight="1">
      <c r="A201" s="322" t="s">
        <v>2665</v>
      </c>
      <c r="B201" s="323">
        <v>17.0</v>
      </c>
      <c r="C201" s="318"/>
      <c r="D201" s="324">
        <v>2540.0</v>
      </c>
      <c r="E201" s="325" t="s">
        <v>759</v>
      </c>
      <c r="F201" s="199"/>
      <c r="G201" s="199"/>
      <c r="H201" s="199"/>
      <c r="I201" s="326"/>
      <c r="J201" s="1"/>
      <c r="K201" s="1"/>
      <c r="L201" s="1"/>
      <c r="M201" s="1"/>
      <c r="N201" s="1"/>
      <c r="O201" s="1"/>
      <c r="P201" s="1"/>
      <c r="Q201" s="1"/>
      <c r="R201" s="1"/>
      <c r="S201" s="1"/>
      <c r="T201" s="1"/>
      <c r="U201" s="1"/>
      <c r="V201" s="1"/>
      <c r="W201" s="1"/>
      <c r="X201" s="1"/>
      <c r="Y201" s="1"/>
      <c r="Z201" s="1"/>
    </row>
    <row r="202" ht="14.25" customHeight="1">
      <c r="A202" s="322" t="s">
        <v>2666</v>
      </c>
      <c r="B202" s="323">
        <v>19.0</v>
      </c>
      <c r="C202" s="318"/>
      <c r="D202" s="324">
        <v>2550.0</v>
      </c>
      <c r="E202" s="325" t="s">
        <v>762</v>
      </c>
      <c r="F202" s="199"/>
      <c r="G202" s="199"/>
      <c r="H202" s="199"/>
      <c r="I202" s="326"/>
      <c r="J202" s="1"/>
      <c r="K202" s="1"/>
      <c r="L202" s="1"/>
      <c r="M202" s="1"/>
      <c r="N202" s="1"/>
      <c r="O202" s="1"/>
      <c r="P202" s="1"/>
      <c r="Q202" s="1"/>
      <c r="R202" s="1"/>
      <c r="S202" s="1"/>
      <c r="T202" s="1"/>
      <c r="U202" s="1"/>
      <c r="V202" s="1"/>
      <c r="W202" s="1"/>
      <c r="X202" s="1"/>
      <c r="Y202" s="1"/>
      <c r="Z202" s="1"/>
    </row>
    <row r="203" ht="14.25" customHeight="1">
      <c r="A203" s="322" t="s">
        <v>2667</v>
      </c>
      <c r="B203" s="323">
        <v>7.0</v>
      </c>
      <c r="C203" s="318"/>
      <c r="D203" s="324">
        <v>2561.0</v>
      </c>
      <c r="E203" s="325" t="s">
        <v>765</v>
      </c>
      <c r="F203" s="199"/>
      <c r="G203" s="199"/>
      <c r="H203" s="199"/>
      <c r="I203" s="326"/>
      <c r="J203" s="1"/>
      <c r="K203" s="1"/>
      <c r="L203" s="1"/>
      <c r="M203" s="1"/>
      <c r="N203" s="1"/>
      <c r="O203" s="1"/>
      <c r="P203" s="1"/>
      <c r="Q203" s="1"/>
      <c r="R203" s="1"/>
      <c r="S203" s="1"/>
      <c r="T203" s="1"/>
      <c r="U203" s="1"/>
      <c r="V203" s="1"/>
      <c r="W203" s="1"/>
      <c r="X203" s="1"/>
      <c r="Y203" s="1"/>
      <c r="Z203" s="1"/>
    </row>
    <row r="204" ht="14.25" customHeight="1">
      <c r="A204" s="322" t="s">
        <v>2668</v>
      </c>
      <c r="B204" s="323">
        <v>2.0</v>
      </c>
      <c r="C204" s="318"/>
      <c r="D204" s="324">
        <v>2562.0</v>
      </c>
      <c r="E204" s="325" t="s">
        <v>768</v>
      </c>
      <c r="F204" s="199"/>
      <c r="G204" s="199"/>
      <c r="H204" s="199"/>
      <c r="I204" s="326"/>
      <c r="J204" s="1"/>
      <c r="K204" s="1"/>
      <c r="L204" s="1"/>
      <c r="M204" s="1"/>
      <c r="N204" s="1"/>
      <c r="O204" s="1"/>
      <c r="P204" s="1"/>
      <c r="Q204" s="1"/>
      <c r="R204" s="1"/>
      <c r="S204" s="1"/>
      <c r="T204" s="1"/>
      <c r="U204" s="1"/>
      <c r="V204" s="1"/>
      <c r="W204" s="1"/>
      <c r="X204" s="1"/>
      <c r="Y204" s="1"/>
      <c r="Z204" s="1"/>
    </row>
    <row r="205" ht="14.25" customHeight="1">
      <c r="A205" s="322" t="s">
        <v>2669</v>
      </c>
      <c r="B205" s="323">
        <v>6.0</v>
      </c>
      <c r="C205" s="318"/>
      <c r="D205" s="324">
        <v>2571.0</v>
      </c>
      <c r="E205" s="325" t="s">
        <v>771</v>
      </c>
      <c r="F205" s="199"/>
      <c r="G205" s="199"/>
      <c r="H205" s="199"/>
      <c r="I205" s="326"/>
      <c r="J205" s="1"/>
      <c r="K205" s="1"/>
      <c r="L205" s="1"/>
      <c r="M205" s="1"/>
      <c r="N205" s="1"/>
      <c r="O205" s="1"/>
      <c r="P205" s="1"/>
      <c r="Q205" s="1"/>
      <c r="R205" s="1"/>
      <c r="S205" s="1"/>
      <c r="T205" s="1"/>
      <c r="U205" s="1"/>
      <c r="V205" s="1"/>
      <c r="W205" s="1"/>
      <c r="X205" s="1"/>
      <c r="Y205" s="1"/>
      <c r="Z205" s="1"/>
    </row>
    <row r="206" ht="14.25" customHeight="1">
      <c r="A206" s="322" t="s">
        <v>2670</v>
      </c>
      <c r="B206" s="323">
        <v>6.0</v>
      </c>
      <c r="C206" s="318"/>
      <c r="D206" s="324">
        <v>2572.0</v>
      </c>
      <c r="E206" s="325" t="s">
        <v>774</v>
      </c>
      <c r="F206" s="199"/>
      <c r="G206" s="199"/>
      <c r="H206" s="199"/>
      <c r="I206" s="326"/>
      <c r="J206" s="1"/>
      <c r="K206" s="1"/>
      <c r="L206" s="1"/>
      <c r="M206" s="1"/>
      <c r="N206" s="1"/>
      <c r="O206" s="1"/>
      <c r="P206" s="1"/>
      <c r="Q206" s="1"/>
      <c r="R206" s="1"/>
      <c r="S206" s="1"/>
      <c r="T206" s="1"/>
      <c r="U206" s="1"/>
      <c r="V206" s="1"/>
      <c r="W206" s="1"/>
      <c r="X206" s="1"/>
      <c r="Y206" s="1"/>
      <c r="Z206" s="1"/>
    </row>
    <row r="207" ht="14.25" customHeight="1">
      <c r="A207" s="322" t="s">
        <v>2671</v>
      </c>
      <c r="B207" s="323">
        <v>6.0</v>
      </c>
      <c r="C207" s="318"/>
      <c r="D207" s="324">
        <v>2573.0</v>
      </c>
      <c r="E207" s="325" t="s">
        <v>777</v>
      </c>
      <c r="F207" s="199"/>
      <c r="G207" s="199"/>
      <c r="H207" s="199"/>
      <c r="I207" s="326"/>
      <c r="J207" s="1"/>
      <c r="K207" s="1"/>
      <c r="L207" s="1"/>
      <c r="M207" s="1"/>
      <c r="N207" s="1"/>
      <c r="O207" s="1"/>
      <c r="P207" s="1"/>
      <c r="Q207" s="1"/>
      <c r="R207" s="1"/>
      <c r="S207" s="1"/>
      <c r="T207" s="1"/>
      <c r="U207" s="1"/>
      <c r="V207" s="1"/>
      <c r="W207" s="1"/>
      <c r="X207" s="1"/>
      <c r="Y207" s="1"/>
      <c r="Z207" s="1"/>
    </row>
    <row r="208" ht="14.25" customHeight="1">
      <c r="A208" s="322" t="s">
        <v>2672</v>
      </c>
      <c r="B208" s="323">
        <v>19.0</v>
      </c>
      <c r="C208" s="318"/>
      <c r="D208" s="324">
        <v>2591.0</v>
      </c>
      <c r="E208" s="325" t="s">
        <v>780</v>
      </c>
      <c r="F208" s="199"/>
      <c r="G208" s="199"/>
      <c r="H208" s="199"/>
      <c r="I208" s="326"/>
      <c r="J208" s="1"/>
      <c r="K208" s="1"/>
      <c r="L208" s="1"/>
      <c r="M208" s="1"/>
      <c r="N208" s="1"/>
      <c r="O208" s="1"/>
      <c r="P208" s="1"/>
      <c r="Q208" s="1"/>
      <c r="R208" s="1"/>
      <c r="S208" s="1"/>
      <c r="T208" s="1"/>
      <c r="U208" s="1"/>
      <c r="V208" s="1"/>
      <c r="W208" s="1"/>
      <c r="X208" s="1"/>
      <c r="Y208" s="1"/>
      <c r="Z208" s="1"/>
    </row>
    <row r="209" ht="14.25" customHeight="1">
      <c r="A209" s="322" t="s">
        <v>2673</v>
      </c>
      <c r="B209" s="323">
        <v>8.0</v>
      </c>
      <c r="C209" s="318"/>
      <c r="D209" s="324">
        <v>2592.0</v>
      </c>
      <c r="E209" s="325" t="s">
        <v>783</v>
      </c>
      <c r="F209" s="199"/>
      <c r="G209" s="199"/>
      <c r="H209" s="199"/>
      <c r="I209" s="326"/>
      <c r="J209" s="1"/>
      <c r="K209" s="1"/>
      <c r="L209" s="1"/>
      <c r="M209" s="1"/>
      <c r="N209" s="1"/>
      <c r="O209" s="1"/>
      <c r="P209" s="1"/>
      <c r="Q209" s="1"/>
      <c r="R209" s="1"/>
      <c r="S209" s="1"/>
      <c r="T209" s="1"/>
      <c r="U209" s="1"/>
      <c r="V209" s="1"/>
      <c r="W209" s="1"/>
      <c r="X209" s="1"/>
      <c r="Y209" s="1"/>
      <c r="Z209" s="1"/>
    </row>
    <row r="210" ht="14.25" customHeight="1">
      <c r="A210" s="322" t="s">
        <v>2674</v>
      </c>
      <c r="B210" s="323">
        <v>14.0</v>
      </c>
      <c r="C210" s="318"/>
      <c r="D210" s="324">
        <v>2593.0</v>
      </c>
      <c r="E210" s="325" t="s">
        <v>786</v>
      </c>
      <c r="F210" s="199"/>
      <c r="G210" s="199"/>
      <c r="H210" s="199"/>
      <c r="I210" s="326"/>
      <c r="J210" s="1"/>
      <c r="K210" s="1"/>
      <c r="L210" s="1"/>
      <c r="M210" s="1"/>
      <c r="N210" s="1"/>
      <c r="O210" s="1"/>
      <c r="P210" s="1"/>
      <c r="Q210" s="1"/>
      <c r="R210" s="1"/>
      <c r="S210" s="1"/>
      <c r="T210" s="1"/>
      <c r="U210" s="1"/>
      <c r="V210" s="1"/>
      <c r="W210" s="1"/>
      <c r="X210" s="1"/>
      <c r="Y210" s="1"/>
      <c r="Z210" s="1"/>
    </row>
    <row r="211" ht="14.25" customHeight="1">
      <c r="A211" s="322" t="s">
        <v>2675</v>
      </c>
      <c r="B211" s="323">
        <v>20.0</v>
      </c>
      <c r="C211" s="318"/>
      <c r="D211" s="324">
        <v>2594.0</v>
      </c>
      <c r="E211" s="325" t="s">
        <v>789</v>
      </c>
      <c r="F211" s="199"/>
      <c r="G211" s="199"/>
      <c r="H211" s="199"/>
      <c r="I211" s="326"/>
      <c r="J211" s="1"/>
      <c r="K211" s="1"/>
      <c r="L211" s="1"/>
      <c r="M211" s="1"/>
      <c r="N211" s="1"/>
      <c r="O211" s="1"/>
      <c r="P211" s="1"/>
      <c r="Q211" s="1"/>
      <c r="R211" s="1"/>
      <c r="S211" s="1"/>
      <c r="T211" s="1"/>
      <c r="U211" s="1"/>
      <c r="V211" s="1"/>
      <c r="W211" s="1"/>
      <c r="X211" s="1"/>
      <c r="Y211" s="1"/>
      <c r="Z211" s="1"/>
    </row>
    <row r="212" ht="14.25" customHeight="1">
      <c r="A212" s="322" t="s">
        <v>2676</v>
      </c>
      <c r="B212" s="323">
        <v>2.0</v>
      </c>
      <c r="C212" s="318"/>
      <c r="D212" s="324">
        <v>2599.0</v>
      </c>
      <c r="E212" s="325" t="s">
        <v>792</v>
      </c>
      <c r="F212" s="199"/>
      <c r="G212" s="199"/>
      <c r="H212" s="199"/>
      <c r="I212" s="326"/>
      <c r="J212" s="1"/>
      <c r="K212" s="1"/>
      <c r="L212" s="1"/>
      <c r="M212" s="1"/>
      <c r="N212" s="1"/>
      <c r="O212" s="1"/>
      <c r="P212" s="1"/>
      <c r="Q212" s="1"/>
      <c r="R212" s="1"/>
      <c r="S212" s="1"/>
      <c r="T212" s="1"/>
      <c r="U212" s="1"/>
      <c r="V212" s="1"/>
      <c r="W212" s="1"/>
      <c r="X212" s="1"/>
      <c r="Y212" s="1"/>
      <c r="Z212" s="1"/>
    </row>
    <row r="213" ht="14.25" customHeight="1">
      <c r="A213" s="322" t="s">
        <v>2677</v>
      </c>
      <c r="B213" s="323">
        <v>8.0</v>
      </c>
      <c r="C213" s="318"/>
      <c r="D213" s="324">
        <v>2611.0</v>
      </c>
      <c r="E213" s="325" t="s">
        <v>795</v>
      </c>
      <c r="F213" s="199"/>
      <c r="G213" s="199"/>
      <c r="H213" s="199"/>
      <c r="I213" s="326"/>
      <c r="J213" s="1"/>
      <c r="K213" s="1"/>
      <c r="L213" s="1"/>
      <c r="M213" s="1"/>
      <c r="N213" s="1"/>
      <c r="O213" s="1"/>
      <c r="P213" s="1"/>
      <c r="Q213" s="1"/>
      <c r="R213" s="1"/>
      <c r="S213" s="1"/>
      <c r="T213" s="1"/>
      <c r="U213" s="1"/>
      <c r="V213" s="1"/>
      <c r="W213" s="1"/>
      <c r="X213" s="1"/>
      <c r="Y213" s="1"/>
      <c r="Z213" s="1"/>
    </row>
    <row r="214" ht="14.25" customHeight="1">
      <c r="A214" s="322" t="s">
        <v>2678</v>
      </c>
      <c r="B214" s="323">
        <v>2.0</v>
      </c>
      <c r="C214" s="318"/>
      <c r="D214" s="324">
        <v>2612.0</v>
      </c>
      <c r="E214" s="325" t="s">
        <v>798</v>
      </c>
      <c r="F214" s="199"/>
      <c r="G214" s="199"/>
      <c r="H214" s="199"/>
      <c r="I214" s="326"/>
      <c r="J214" s="1"/>
      <c r="K214" s="1"/>
      <c r="L214" s="1"/>
      <c r="M214" s="1"/>
      <c r="N214" s="1"/>
      <c r="O214" s="1"/>
      <c r="P214" s="1"/>
      <c r="Q214" s="1"/>
      <c r="R214" s="1"/>
      <c r="S214" s="1"/>
      <c r="T214" s="1"/>
      <c r="U214" s="1"/>
      <c r="V214" s="1"/>
      <c r="W214" s="1"/>
      <c r="X214" s="1"/>
      <c r="Y214" s="1"/>
      <c r="Z214" s="1"/>
    </row>
    <row r="215" ht="14.25" customHeight="1">
      <c r="A215" s="322" t="s">
        <v>2679</v>
      </c>
      <c r="B215" s="323">
        <v>2.0</v>
      </c>
      <c r="C215" s="318"/>
      <c r="D215" s="324">
        <v>2620.0</v>
      </c>
      <c r="E215" s="325" t="s">
        <v>801</v>
      </c>
      <c r="F215" s="199"/>
      <c r="G215" s="199"/>
      <c r="H215" s="199"/>
      <c r="I215" s="326"/>
      <c r="J215" s="1"/>
      <c r="K215" s="1"/>
      <c r="L215" s="1"/>
      <c r="M215" s="1"/>
      <c r="N215" s="1"/>
      <c r="O215" s="1"/>
      <c r="P215" s="1"/>
      <c r="Q215" s="1"/>
      <c r="R215" s="1"/>
      <c r="S215" s="1"/>
      <c r="T215" s="1"/>
      <c r="U215" s="1"/>
      <c r="V215" s="1"/>
      <c r="W215" s="1"/>
      <c r="X215" s="1"/>
      <c r="Y215" s="1"/>
      <c r="Z215" s="1"/>
    </row>
    <row r="216" ht="14.25" customHeight="1">
      <c r="A216" s="322" t="s">
        <v>2680</v>
      </c>
      <c r="B216" s="323">
        <v>1.0</v>
      </c>
      <c r="C216" s="318"/>
      <c r="D216" s="324">
        <v>2630.0</v>
      </c>
      <c r="E216" s="325" t="s">
        <v>804</v>
      </c>
      <c r="F216" s="199"/>
      <c r="G216" s="199"/>
      <c r="H216" s="199"/>
      <c r="I216" s="326"/>
      <c r="J216" s="1"/>
      <c r="K216" s="1"/>
      <c r="L216" s="1"/>
      <c r="M216" s="1"/>
      <c r="N216" s="1"/>
      <c r="O216" s="1"/>
      <c r="P216" s="1"/>
      <c r="Q216" s="1"/>
      <c r="R216" s="1"/>
      <c r="S216" s="1"/>
      <c r="T216" s="1"/>
      <c r="U216" s="1"/>
      <c r="V216" s="1"/>
      <c r="W216" s="1"/>
      <c r="X216" s="1"/>
      <c r="Y216" s="1"/>
      <c r="Z216" s="1"/>
    </row>
    <row r="217" ht="14.25" customHeight="1">
      <c r="A217" s="322" t="s">
        <v>2681</v>
      </c>
      <c r="B217" s="323">
        <v>1.0</v>
      </c>
      <c r="C217" s="318"/>
      <c r="D217" s="324">
        <v>2640.0</v>
      </c>
      <c r="E217" s="325" t="s">
        <v>807</v>
      </c>
      <c r="F217" s="199"/>
      <c r="G217" s="199"/>
      <c r="H217" s="199"/>
      <c r="I217" s="326"/>
      <c r="J217" s="1"/>
      <c r="K217" s="1"/>
      <c r="L217" s="1"/>
      <c r="M217" s="1"/>
      <c r="N217" s="1"/>
      <c r="O217" s="1"/>
      <c r="P217" s="1"/>
      <c r="Q217" s="1"/>
      <c r="R217" s="1"/>
      <c r="S217" s="1"/>
      <c r="T217" s="1"/>
      <c r="U217" s="1"/>
      <c r="V217" s="1"/>
      <c r="W217" s="1"/>
      <c r="X217" s="1"/>
      <c r="Y217" s="1"/>
      <c r="Z217" s="1"/>
    </row>
    <row r="218" ht="14.25" customHeight="1">
      <c r="A218" s="322" t="s">
        <v>2682</v>
      </c>
      <c r="B218" s="323">
        <v>1.0</v>
      </c>
      <c r="C218" s="318"/>
      <c r="D218" s="324">
        <v>2651.0</v>
      </c>
      <c r="E218" s="325" t="s">
        <v>810</v>
      </c>
      <c r="F218" s="199"/>
      <c r="G218" s="199"/>
      <c r="H218" s="199"/>
      <c r="I218" s="326"/>
      <c r="J218" s="1"/>
      <c r="K218" s="1"/>
      <c r="L218" s="1"/>
      <c r="M218" s="1"/>
      <c r="N218" s="1"/>
      <c r="O218" s="1"/>
      <c r="P218" s="1"/>
      <c r="Q218" s="1"/>
      <c r="R218" s="1"/>
      <c r="S218" s="1"/>
      <c r="T218" s="1"/>
      <c r="U218" s="1"/>
      <c r="V218" s="1"/>
      <c r="W218" s="1"/>
      <c r="X218" s="1"/>
      <c r="Y218" s="1"/>
      <c r="Z218" s="1"/>
    </row>
    <row r="219" ht="14.25" customHeight="1">
      <c r="A219" s="322" t="s">
        <v>2683</v>
      </c>
      <c r="B219" s="323">
        <v>6.0</v>
      </c>
      <c r="C219" s="318"/>
      <c r="D219" s="324">
        <v>2652.0</v>
      </c>
      <c r="E219" s="325" t="s">
        <v>813</v>
      </c>
      <c r="F219" s="199"/>
      <c r="G219" s="199"/>
      <c r="H219" s="199"/>
      <c r="I219" s="326"/>
      <c r="J219" s="1"/>
      <c r="K219" s="1"/>
      <c r="L219" s="1"/>
      <c r="M219" s="1"/>
      <c r="N219" s="1"/>
      <c r="O219" s="1"/>
      <c r="P219" s="1"/>
      <c r="Q219" s="1"/>
      <c r="R219" s="1"/>
      <c r="S219" s="1"/>
      <c r="T219" s="1"/>
      <c r="U219" s="1"/>
      <c r="V219" s="1"/>
      <c r="W219" s="1"/>
      <c r="X219" s="1"/>
      <c r="Y219" s="1"/>
      <c r="Z219" s="1"/>
    </row>
    <row r="220" ht="14.25" customHeight="1">
      <c r="A220" s="322" t="s">
        <v>2684</v>
      </c>
      <c r="B220" s="323">
        <v>8.0</v>
      </c>
      <c r="C220" s="318"/>
      <c r="D220" s="324">
        <v>2660.0</v>
      </c>
      <c r="E220" s="325" t="s">
        <v>816</v>
      </c>
      <c r="F220" s="199"/>
      <c r="G220" s="199"/>
      <c r="H220" s="199"/>
      <c r="I220" s="326"/>
      <c r="J220" s="1"/>
      <c r="K220" s="1"/>
      <c r="L220" s="1"/>
      <c r="M220" s="1"/>
      <c r="N220" s="1"/>
      <c r="O220" s="1"/>
      <c r="P220" s="1"/>
      <c r="Q220" s="1"/>
      <c r="R220" s="1"/>
      <c r="S220" s="1"/>
      <c r="T220" s="1"/>
      <c r="U220" s="1"/>
      <c r="V220" s="1"/>
      <c r="W220" s="1"/>
      <c r="X220" s="1"/>
      <c r="Y220" s="1"/>
      <c r="Z220" s="1"/>
    </row>
    <row r="221" ht="14.25" customHeight="1">
      <c r="A221" s="322" t="s">
        <v>2685</v>
      </c>
      <c r="B221" s="323">
        <v>4.0</v>
      </c>
      <c r="C221" s="318"/>
      <c r="D221" s="324">
        <v>2670.0</v>
      </c>
      <c r="E221" s="325" t="s">
        <v>819</v>
      </c>
      <c r="F221" s="199"/>
      <c r="G221" s="199"/>
      <c r="H221" s="199"/>
      <c r="I221" s="326"/>
      <c r="J221" s="1"/>
      <c r="K221" s="1"/>
      <c r="L221" s="1"/>
      <c r="M221" s="1"/>
      <c r="N221" s="1"/>
      <c r="O221" s="1"/>
      <c r="P221" s="1"/>
      <c r="Q221" s="1"/>
      <c r="R221" s="1"/>
      <c r="S221" s="1"/>
      <c r="T221" s="1"/>
      <c r="U221" s="1"/>
      <c r="V221" s="1"/>
      <c r="W221" s="1"/>
      <c r="X221" s="1"/>
      <c r="Y221" s="1"/>
      <c r="Z221" s="1"/>
    </row>
    <row r="222" ht="14.25" customHeight="1">
      <c r="A222" s="322" t="s">
        <v>2686</v>
      </c>
      <c r="B222" s="323">
        <v>18.0</v>
      </c>
      <c r="C222" s="318"/>
      <c r="D222" s="324">
        <v>2680.0</v>
      </c>
      <c r="E222" s="325" t="s">
        <v>822</v>
      </c>
      <c r="F222" s="199"/>
      <c r="G222" s="199"/>
      <c r="H222" s="199"/>
      <c r="I222" s="326"/>
      <c r="J222" s="1"/>
      <c r="K222" s="1"/>
      <c r="L222" s="1"/>
      <c r="M222" s="1"/>
      <c r="N222" s="1"/>
      <c r="O222" s="1"/>
      <c r="P222" s="1"/>
      <c r="Q222" s="1"/>
      <c r="R222" s="1"/>
      <c r="S222" s="1"/>
      <c r="T222" s="1"/>
      <c r="U222" s="1"/>
      <c r="V222" s="1"/>
      <c r="W222" s="1"/>
      <c r="X222" s="1"/>
      <c r="Y222" s="1"/>
      <c r="Z222" s="1"/>
    </row>
    <row r="223" ht="14.25" customHeight="1">
      <c r="A223" s="322" t="s">
        <v>2687</v>
      </c>
      <c r="B223" s="323">
        <v>13.0</v>
      </c>
      <c r="C223" s="318"/>
      <c r="D223" s="324">
        <v>2711.0</v>
      </c>
      <c r="E223" s="325" t="s">
        <v>825</v>
      </c>
      <c r="F223" s="199"/>
      <c r="G223" s="199"/>
      <c r="H223" s="199"/>
      <c r="I223" s="326"/>
      <c r="J223" s="1"/>
      <c r="K223" s="1"/>
      <c r="L223" s="1"/>
      <c r="M223" s="1"/>
      <c r="N223" s="1"/>
      <c r="O223" s="1"/>
      <c r="P223" s="1"/>
      <c r="Q223" s="1"/>
      <c r="R223" s="1"/>
      <c r="S223" s="1"/>
      <c r="T223" s="1"/>
      <c r="U223" s="1"/>
      <c r="V223" s="1"/>
      <c r="W223" s="1"/>
      <c r="X223" s="1"/>
      <c r="Y223" s="1"/>
      <c r="Z223" s="1"/>
    </row>
    <row r="224" ht="14.25" customHeight="1">
      <c r="A224" s="322" t="s">
        <v>2688</v>
      </c>
      <c r="B224" s="323">
        <v>19.0</v>
      </c>
      <c r="C224" s="318"/>
      <c r="D224" s="324">
        <v>2712.0</v>
      </c>
      <c r="E224" s="325" t="s">
        <v>828</v>
      </c>
      <c r="F224" s="199"/>
      <c r="G224" s="199"/>
      <c r="H224" s="199"/>
      <c r="I224" s="326"/>
      <c r="J224" s="1"/>
      <c r="K224" s="1"/>
      <c r="L224" s="1"/>
      <c r="M224" s="1"/>
      <c r="N224" s="1"/>
      <c r="O224" s="1"/>
      <c r="P224" s="1"/>
      <c r="Q224" s="1"/>
      <c r="R224" s="1"/>
      <c r="S224" s="1"/>
      <c r="T224" s="1"/>
      <c r="U224" s="1"/>
      <c r="V224" s="1"/>
      <c r="W224" s="1"/>
      <c r="X224" s="1"/>
      <c r="Y224" s="1"/>
      <c r="Z224" s="1"/>
    </row>
    <row r="225" ht="14.25" customHeight="1">
      <c r="A225" s="322" t="s">
        <v>2689</v>
      </c>
      <c r="B225" s="323">
        <v>2.0</v>
      </c>
      <c r="C225" s="318"/>
      <c r="D225" s="324">
        <v>2720.0</v>
      </c>
      <c r="E225" s="325" t="s">
        <v>831</v>
      </c>
      <c r="F225" s="199"/>
      <c r="G225" s="199"/>
      <c r="H225" s="199"/>
      <c r="I225" s="326"/>
      <c r="J225" s="1"/>
      <c r="K225" s="1"/>
      <c r="L225" s="1"/>
      <c r="M225" s="1"/>
      <c r="N225" s="1"/>
      <c r="O225" s="1"/>
      <c r="P225" s="1"/>
      <c r="Q225" s="1"/>
      <c r="R225" s="1"/>
      <c r="S225" s="1"/>
      <c r="T225" s="1"/>
      <c r="U225" s="1"/>
      <c r="V225" s="1"/>
      <c r="W225" s="1"/>
      <c r="X225" s="1"/>
      <c r="Y225" s="1"/>
      <c r="Z225" s="1"/>
    </row>
    <row r="226" ht="14.25" customHeight="1">
      <c r="A226" s="322" t="s">
        <v>2690</v>
      </c>
      <c r="B226" s="323">
        <v>3.0</v>
      </c>
      <c r="C226" s="318"/>
      <c r="D226" s="324">
        <v>2731.0</v>
      </c>
      <c r="E226" s="325" t="s">
        <v>834</v>
      </c>
      <c r="F226" s="199"/>
      <c r="G226" s="199"/>
      <c r="H226" s="199"/>
      <c r="I226" s="326"/>
      <c r="J226" s="1"/>
      <c r="K226" s="1"/>
      <c r="L226" s="1"/>
      <c r="M226" s="1"/>
      <c r="N226" s="1"/>
      <c r="O226" s="1"/>
      <c r="P226" s="1"/>
      <c r="Q226" s="1"/>
      <c r="R226" s="1"/>
      <c r="S226" s="1"/>
      <c r="T226" s="1"/>
      <c r="U226" s="1"/>
      <c r="V226" s="1"/>
      <c r="W226" s="1"/>
      <c r="X226" s="1"/>
      <c r="Y226" s="1"/>
      <c r="Z226" s="1"/>
    </row>
    <row r="227" ht="14.25" customHeight="1">
      <c r="A227" s="322" t="s">
        <v>2691</v>
      </c>
      <c r="B227" s="323">
        <v>11.0</v>
      </c>
      <c r="C227" s="318"/>
      <c r="D227" s="324">
        <v>2732.0</v>
      </c>
      <c r="E227" s="325" t="s">
        <v>837</v>
      </c>
      <c r="F227" s="199"/>
      <c r="G227" s="199"/>
      <c r="H227" s="199"/>
      <c r="I227" s="326"/>
      <c r="J227" s="1"/>
      <c r="K227" s="1"/>
      <c r="L227" s="1"/>
      <c r="M227" s="1"/>
      <c r="N227" s="1"/>
      <c r="O227" s="1"/>
      <c r="P227" s="1"/>
      <c r="Q227" s="1"/>
      <c r="R227" s="1"/>
      <c r="S227" s="1"/>
      <c r="T227" s="1"/>
      <c r="U227" s="1"/>
      <c r="V227" s="1"/>
      <c r="W227" s="1"/>
      <c r="X227" s="1"/>
      <c r="Y227" s="1"/>
      <c r="Z227" s="1"/>
    </row>
    <row r="228" ht="14.25" customHeight="1">
      <c r="A228" s="322" t="s">
        <v>2692</v>
      </c>
      <c r="B228" s="323">
        <v>18.0</v>
      </c>
      <c r="C228" s="318"/>
      <c r="D228" s="324">
        <v>2733.0</v>
      </c>
      <c r="E228" s="325" t="s">
        <v>840</v>
      </c>
      <c r="F228" s="199"/>
      <c r="G228" s="199"/>
      <c r="H228" s="199"/>
      <c r="I228" s="326"/>
      <c r="J228" s="1"/>
      <c r="K228" s="1"/>
      <c r="L228" s="1"/>
      <c r="M228" s="1"/>
      <c r="N228" s="1"/>
      <c r="O228" s="1"/>
      <c r="P228" s="1"/>
      <c r="Q228" s="1"/>
      <c r="R228" s="1"/>
      <c r="S228" s="1"/>
      <c r="T228" s="1"/>
      <c r="U228" s="1"/>
      <c r="V228" s="1"/>
      <c r="W228" s="1"/>
      <c r="X228" s="1"/>
      <c r="Y228" s="1"/>
      <c r="Z228" s="1"/>
    </row>
    <row r="229" ht="14.25" customHeight="1">
      <c r="A229" s="322" t="s">
        <v>2693</v>
      </c>
      <c r="B229" s="323">
        <v>18.0</v>
      </c>
      <c r="C229" s="318"/>
      <c r="D229" s="324">
        <v>2740.0</v>
      </c>
      <c r="E229" s="325" t="s">
        <v>843</v>
      </c>
      <c r="F229" s="199"/>
      <c r="G229" s="199"/>
      <c r="H229" s="199"/>
      <c r="I229" s="326"/>
      <c r="J229" s="1"/>
      <c r="K229" s="1"/>
      <c r="L229" s="1"/>
      <c r="M229" s="1"/>
      <c r="N229" s="1"/>
      <c r="O229" s="1"/>
      <c r="P229" s="1"/>
      <c r="Q229" s="1"/>
      <c r="R229" s="1"/>
      <c r="S229" s="1"/>
      <c r="T229" s="1"/>
      <c r="U229" s="1"/>
      <c r="V229" s="1"/>
      <c r="W229" s="1"/>
      <c r="X229" s="1"/>
      <c r="Y229" s="1"/>
      <c r="Z229" s="1"/>
    </row>
    <row r="230" ht="14.25" customHeight="1">
      <c r="A230" s="322" t="s">
        <v>2694</v>
      </c>
      <c r="B230" s="323">
        <v>4.0</v>
      </c>
      <c r="C230" s="318"/>
      <c r="D230" s="324">
        <v>2751.0</v>
      </c>
      <c r="E230" s="325" t="s">
        <v>846</v>
      </c>
      <c r="F230" s="199"/>
      <c r="G230" s="199"/>
      <c r="H230" s="199"/>
      <c r="I230" s="326"/>
      <c r="J230" s="1"/>
      <c r="K230" s="1"/>
      <c r="L230" s="1"/>
      <c r="M230" s="1"/>
      <c r="N230" s="1"/>
      <c r="O230" s="1"/>
      <c r="P230" s="1"/>
      <c r="Q230" s="1"/>
      <c r="R230" s="1"/>
      <c r="S230" s="1"/>
      <c r="T230" s="1"/>
      <c r="U230" s="1"/>
      <c r="V230" s="1"/>
      <c r="W230" s="1"/>
      <c r="X230" s="1"/>
      <c r="Y230" s="1"/>
      <c r="Z230" s="1"/>
    </row>
    <row r="231" ht="14.25" customHeight="1">
      <c r="A231" s="322" t="s">
        <v>2695</v>
      </c>
      <c r="B231" s="323">
        <v>19.0</v>
      </c>
      <c r="C231" s="318"/>
      <c r="D231" s="324">
        <v>2752.0</v>
      </c>
      <c r="E231" s="325" t="s">
        <v>849</v>
      </c>
      <c r="F231" s="199"/>
      <c r="G231" s="199"/>
      <c r="H231" s="199"/>
      <c r="I231" s="326"/>
      <c r="J231" s="1"/>
      <c r="K231" s="1"/>
      <c r="L231" s="1"/>
      <c r="M231" s="1"/>
      <c r="N231" s="1"/>
      <c r="O231" s="1"/>
      <c r="P231" s="1"/>
      <c r="Q231" s="1"/>
      <c r="R231" s="1"/>
      <c r="S231" s="1"/>
      <c r="T231" s="1"/>
      <c r="U231" s="1"/>
      <c r="V231" s="1"/>
      <c r="W231" s="1"/>
      <c r="X231" s="1"/>
      <c r="Y231" s="1"/>
      <c r="Z231" s="1"/>
    </row>
    <row r="232" ht="14.25" customHeight="1">
      <c r="A232" s="322" t="s">
        <v>2696</v>
      </c>
      <c r="B232" s="323">
        <v>17.0</v>
      </c>
      <c r="C232" s="318"/>
      <c r="D232" s="324">
        <v>2790.0</v>
      </c>
      <c r="E232" s="325" t="s">
        <v>852</v>
      </c>
      <c r="F232" s="199"/>
      <c r="G232" s="199"/>
      <c r="H232" s="199"/>
      <c r="I232" s="326"/>
      <c r="J232" s="1"/>
      <c r="K232" s="1"/>
      <c r="L232" s="1"/>
      <c r="M232" s="1"/>
      <c r="N232" s="1"/>
      <c r="O232" s="1"/>
      <c r="P232" s="1"/>
      <c r="Q232" s="1"/>
      <c r="R232" s="1"/>
      <c r="S232" s="1"/>
      <c r="T232" s="1"/>
      <c r="U232" s="1"/>
      <c r="V232" s="1"/>
      <c r="W232" s="1"/>
      <c r="X232" s="1"/>
      <c r="Y232" s="1"/>
      <c r="Z232" s="1"/>
    </row>
    <row r="233" ht="14.25" customHeight="1">
      <c r="A233" s="322" t="s">
        <v>2697</v>
      </c>
      <c r="B233" s="323">
        <v>6.0</v>
      </c>
      <c r="C233" s="318"/>
      <c r="D233" s="324">
        <v>2811.0</v>
      </c>
      <c r="E233" s="325" t="s">
        <v>855</v>
      </c>
      <c r="F233" s="199"/>
      <c r="G233" s="199"/>
      <c r="H233" s="199"/>
      <c r="I233" s="326"/>
      <c r="J233" s="1"/>
      <c r="K233" s="1"/>
      <c r="L233" s="1"/>
      <c r="M233" s="1"/>
      <c r="N233" s="1"/>
      <c r="O233" s="1"/>
      <c r="P233" s="1"/>
      <c r="Q233" s="1"/>
      <c r="R233" s="1"/>
      <c r="S233" s="1"/>
      <c r="T233" s="1"/>
      <c r="U233" s="1"/>
      <c r="V233" s="1"/>
      <c r="W233" s="1"/>
      <c r="X233" s="1"/>
      <c r="Y233" s="1"/>
      <c r="Z233" s="1"/>
    </row>
    <row r="234" ht="14.25" customHeight="1">
      <c r="A234" s="322" t="s">
        <v>2698</v>
      </c>
      <c r="B234" s="323">
        <v>3.0</v>
      </c>
      <c r="C234" s="318"/>
      <c r="D234" s="324">
        <v>2812.0</v>
      </c>
      <c r="E234" s="325" t="s">
        <v>858</v>
      </c>
      <c r="F234" s="199"/>
      <c r="G234" s="199"/>
      <c r="H234" s="199"/>
      <c r="I234" s="326"/>
      <c r="J234" s="1"/>
      <c r="K234" s="1"/>
      <c r="L234" s="1"/>
      <c r="M234" s="1"/>
      <c r="N234" s="1"/>
      <c r="O234" s="1"/>
      <c r="P234" s="1"/>
      <c r="Q234" s="1"/>
      <c r="R234" s="1"/>
      <c r="S234" s="1"/>
      <c r="T234" s="1"/>
      <c r="U234" s="1"/>
      <c r="V234" s="1"/>
      <c r="W234" s="1"/>
      <c r="X234" s="1"/>
      <c r="Y234" s="1"/>
      <c r="Z234" s="1"/>
    </row>
    <row r="235" ht="14.25" customHeight="1">
      <c r="A235" s="322" t="s">
        <v>2699</v>
      </c>
      <c r="B235" s="323">
        <v>5.0</v>
      </c>
      <c r="C235" s="318"/>
      <c r="D235" s="324">
        <v>2813.0</v>
      </c>
      <c r="E235" s="325" t="s">
        <v>861</v>
      </c>
      <c r="F235" s="199"/>
      <c r="G235" s="199"/>
      <c r="H235" s="199"/>
      <c r="I235" s="326"/>
      <c r="J235" s="1"/>
      <c r="K235" s="1"/>
      <c r="L235" s="1"/>
      <c r="M235" s="1"/>
      <c r="N235" s="1"/>
      <c r="O235" s="1"/>
      <c r="P235" s="1"/>
      <c r="Q235" s="1"/>
      <c r="R235" s="1"/>
      <c r="S235" s="1"/>
      <c r="T235" s="1"/>
      <c r="U235" s="1"/>
      <c r="V235" s="1"/>
      <c r="W235" s="1"/>
      <c r="X235" s="1"/>
      <c r="Y235" s="1"/>
      <c r="Z235" s="1"/>
    </row>
    <row r="236" ht="14.25" customHeight="1">
      <c r="A236" s="322" t="s">
        <v>2700</v>
      </c>
      <c r="B236" s="323">
        <v>14.0</v>
      </c>
      <c r="C236" s="318"/>
      <c r="D236" s="324">
        <v>2814.0</v>
      </c>
      <c r="E236" s="325" t="s">
        <v>864</v>
      </c>
      <c r="F236" s="199"/>
      <c r="G236" s="199"/>
      <c r="H236" s="199"/>
      <c r="I236" s="326"/>
      <c r="J236" s="1"/>
      <c r="K236" s="1"/>
      <c r="L236" s="1"/>
      <c r="M236" s="1"/>
      <c r="N236" s="1"/>
      <c r="O236" s="1"/>
      <c r="P236" s="1"/>
      <c r="Q236" s="1"/>
      <c r="R236" s="1"/>
      <c r="S236" s="1"/>
      <c r="T236" s="1"/>
      <c r="U236" s="1"/>
      <c r="V236" s="1"/>
      <c r="W236" s="1"/>
      <c r="X236" s="1"/>
      <c r="Y236" s="1"/>
      <c r="Z236" s="1"/>
    </row>
    <row r="237" ht="14.25" customHeight="1">
      <c r="A237" s="322" t="s">
        <v>2701</v>
      </c>
      <c r="B237" s="323">
        <v>11.0</v>
      </c>
      <c r="C237" s="318"/>
      <c r="D237" s="324">
        <v>2815.0</v>
      </c>
      <c r="E237" s="325" t="s">
        <v>867</v>
      </c>
      <c r="F237" s="199"/>
      <c r="G237" s="199"/>
      <c r="H237" s="199"/>
      <c r="I237" s="326"/>
      <c r="J237" s="1"/>
      <c r="K237" s="1"/>
      <c r="L237" s="1"/>
      <c r="M237" s="1"/>
      <c r="N237" s="1"/>
      <c r="O237" s="1"/>
      <c r="P237" s="1"/>
      <c r="Q237" s="1"/>
      <c r="R237" s="1"/>
      <c r="S237" s="1"/>
      <c r="T237" s="1"/>
      <c r="U237" s="1"/>
      <c r="V237" s="1"/>
      <c r="W237" s="1"/>
      <c r="X237" s="1"/>
      <c r="Y237" s="1"/>
      <c r="Z237" s="1"/>
    </row>
    <row r="238" ht="14.25" customHeight="1">
      <c r="A238" s="322" t="s">
        <v>2702</v>
      </c>
      <c r="B238" s="323">
        <v>3.0</v>
      </c>
      <c r="C238" s="318"/>
      <c r="D238" s="324">
        <v>2821.0</v>
      </c>
      <c r="E238" s="325" t="s">
        <v>870</v>
      </c>
      <c r="F238" s="199"/>
      <c r="G238" s="199"/>
      <c r="H238" s="199"/>
      <c r="I238" s="326"/>
      <c r="J238" s="1"/>
      <c r="K238" s="1"/>
      <c r="L238" s="1"/>
      <c r="M238" s="1"/>
      <c r="N238" s="1"/>
      <c r="O238" s="1"/>
      <c r="P238" s="1"/>
      <c r="Q238" s="1"/>
      <c r="R238" s="1"/>
      <c r="S238" s="1"/>
      <c r="T238" s="1"/>
      <c r="U238" s="1"/>
      <c r="V238" s="1"/>
      <c r="W238" s="1"/>
      <c r="X238" s="1"/>
      <c r="Y238" s="1"/>
      <c r="Z238" s="1"/>
    </row>
    <row r="239" ht="14.25" customHeight="1">
      <c r="A239" s="322" t="s">
        <v>2703</v>
      </c>
      <c r="B239" s="323">
        <v>13.0</v>
      </c>
      <c r="C239" s="318"/>
      <c r="D239" s="324">
        <v>2822.0</v>
      </c>
      <c r="E239" s="325" t="s">
        <v>873</v>
      </c>
      <c r="F239" s="199"/>
      <c r="G239" s="199"/>
      <c r="H239" s="199"/>
      <c r="I239" s="326"/>
      <c r="J239" s="1"/>
      <c r="K239" s="1"/>
      <c r="L239" s="1"/>
      <c r="M239" s="1"/>
      <c r="N239" s="1"/>
      <c r="O239" s="1"/>
      <c r="P239" s="1"/>
      <c r="Q239" s="1"/>
      <c r="R239" s="1"/>
      <c r="S239" s="1"/>
      <c r="T239" s="1"/>
      <c r="U239" s="1"/>
      <c r="V239" s="1"/>
      <c r="W239" s="1"/>
      <c r="X239" s="1"/>
      <c r="Y239" s="1"/>
      <c r="Z239" s="1"/>
    </row>
    <row r="240" ht="14.25" customHeight="1">
      <c r="A240" s="322" t="s">
        <v>2704</v>
      </c>
      <c r="B240" s="323">
        <v>18.0</v>
      </c>
      <c r="C240" s="318"/>
      <c r="D240" s="324">
        <v>2823.0</v>
      </c>
      <c r="E240" s="327" t="s">
        <v>876</v>
      </c>
      <c r="F240" s="199"/>
      <c r="G240" s="199"/>
      <c r="H240" s="199"/>
      <c r="I240" s="326"/>
      <c r="J240" s="1"/>
      <c r="K240" s="1"/>
      <c r="L240" s="1"/>
      <c r="M240" s="1"/>
      <c r="N240" s="1"/>
      <c r="O240" s="1"/>
      <c r="P240" s="1"/>
      <c r="Q240" s="1"/>
      <c r="R240" s="1"/>
      <c r="S240" s="1"/>
      <c r="T240" s="1"/>
      <c r="U240" s="1"/>
      <c r="V240" s="1"/>
      <c r="W240" s="1"/>
      <c r="X240" s="1"/>
      <c r="Y240" s="1"/>
      <c r="Z240" s="1"/>
    </row>
    <row r="241" ht="14.25" customHeight="1">
      <c r="A241" s="322" t="s">
        <v>2705</v>
      </c>
      <c r="B241" s="323">
        <v>2.0</v>
      </c>
      <c r="C241" s="318"/>
      <c r="D241" s="324">
        <v>2824.0</v>
      </c>
      <c r="E241" s="325" t="s">
        <v>879</v>
      </c>
      <c r="F241" s="199"/>
      <c r="G241" s="199"/>
      <c r="H241" s="199"/>
      <c r="I241" s="326"/>
      <c r="J241" s="1"/>
      <c r="K241" s="1"/>
      <c r="L241" s="1"/>
      <c r="M241" s="1"/>
      <c r="N241" s="1"/>
      <c r="O241" s="1"/>
      <c r="P241" s="1"/>
      <c r="Q241" s="1"/>
      <c r="R241" s="1"/>
      <c r="S241" s="1"/>
      <c r="T241" s="1"/>
      <c r="U241" s="1"/>
      <c r="V241" s="1"/>
      <c r="W241" s="1"/>
      <c r="X241" s="1"/>
      <c r="Y241" s="1"/>
      <c r="Z241" s="1"/>
    </row>
    <row r="242" ht="14.25" customHeight="1">
      <c r="A242" s="322" t="s">
        <v>2706</v>
      </c>
      <c r="B242" s="323">
        <v>8.0</v>
      </c>
      <c r="C242" s="318"/>
      <c r="D242" s="324">
        <v>2825.0</v>
      </c>
      <c r="E242" s="325" t="s">
        <v>882</v>
      </c>
      <c r="F242" s="199"/>
      <c r="G242" s="199"/>
      <c r="H242" s="199"/>
      <c r="I242" s="326"/>
      <c r="J242" s="1"/>
      <c r="K242" s="1"/>
      <c r="L242" s="1"/>
      <c r="M242" s="1"/>
      <c r="N242" s="1"/>
      <c r="O242" s="1"/>
      <c r="P242" s="1"/>
      <c r="Q242" s="1"/>
      <c r="R242" s="1"/>
      <c r="S242" s="1"/>
      <c r="T242" s="1"/>
      <c r="U242" s="1"/>
      <c r="V242" s="1"/>
      <c r="W242" s="1"/>
      <c r="X242" s="1"/>
      <c r="Y242" s="1"/>
      <c r="Z242" s="1"/>
    </row>
    <row r="243" ht="14.25" customHeight="1">
      <c r="A243" s="322" t="s">
        <v>2707</v>
      </c>
      <c r="B243" s="323">
        <v>17.0</v>
      </c>
      <c r="C243" s="318"/>
      <c r="D243" s="324">
        <v>2829.0</v>
      </c>
      <c r="E243" s="325" t="s">
        <v>885</v>
      </c>
      <c r="F243" s="199"/>
      <c r="G243" s="199"/>
      <c r="H243" s="199"/>
      <c r="I243" s="326"/>
      <c r="J243" s="1"/>
      <c r="K243" s="1"/>
      <c r="L243" s="1"/>
      <c r="M243" s="1"/>
      <c r="N243" s="1"/>
      <c r="O243" s="1"/>
      <c r="P243" s="1"/>
      <c r="Q243" s="1"/>
      <c r="R243" s="1"/>
      <c r="S243" s="1"/>
      <c r="T243" s="1"/>
      <c r="U243" s="1"/>
      <c r="V243" s="1"/>
      <c r="W243" s="1"/>
      <c r="X243" s="1"/>
      <c r="Y243" s="1"/>
      <c r="Z243" s="1"/>
    </row>
    <row r="244" ht="14.25" customHeight="1">
      <c r="A244" s="322" t="s">
        <v>2708</v>
      </c>
      <c r="B244" s="323">
        <v>8.0</v>
      </c>
      <c r="C244" s="318"/>
      <c r="D244" s="324">
        <v>2830.0</v>
      </c>
      <c r="E244" s="325" t="s">
        <v>888</v>
      </c>
      <c r="F244" s="199"/>
      <c r="G244" s="199"/>
      <c r="H244" s="199"/>
      <c r="I244" s="326"/>
      <c r="J244" s="1"/>
      <c r="K244" s="1"/>
      <c r="L244" s="1"/>
      <c r="M244" s="1"/>
      <c r="N244" s="1"/>
      <c r="O244" s="1"/>
      <c r="P244" s="1"/>
      <c r="Q244" s="1"/>
      <c r="R244" s="1"/>
      <c r="S244" s="1"/>
      <c r="T244" s="1"/>
      <c r="U244" s="1"/>
      <c r="V244" s="1"/>
      <c r="W244" s="1"/>
      <c r="X244" s="1"/>
      <c r="Y244" s="1"/>
      <c r="Z244" s="1"/>
    </row>
    <row r="245" ht="14.25" customHeight="1">
      <c r="A245" s="322" t="s">
        <v>2709</v>
      </c>
      <c r="B245" s="323">
        <v>16.0</v>
      </c>
      <c r="C245" s="318"/>
      <c r="D245" s="324">
        <v>2841.0</v>
      </c>
      <c r="E245" s="325" t="s">
        <v>891</v>
      </c>
      <c r="F245" s="199"/>
      <c r="G245" s="199"/>
      <c r="H245" s="199"/>
      <c r="I245" s="326"/>
      <c r="J245" s="1"/>
      <c r="K245" s="1"/>
      <c r="L245" s="1"/>
      <c r="M245" s="1"/>
      <c r="N245" s="1"/>
      <c r="O245" s="1"/>
      <c r="P245" s="1"/>
      <c r="Q245" s="1"/>
      <c r="R245" s="1"/>
      <c r="S245" s="1"/>
      <c r="T245" s="1"/>
      <c r="U245" s="1"/>
      <c r="V245" s="1"/>
      <c r="W245" s="1"/>
      <c r="X245" s="1"/>
      <c r="Y245" s="1"/>
      <c r="Z245" s="1"/>
    </row>
    <row r="246" ht="14.25" customHeight="1">
      <c r="A246" s="322" t="s">
        <v>2710</v>
      </c>
      <c r="B246" s="323">
        <v>9.0</v>
      </c>
      <c r="C246" s="318"/>
      <c r="D246" s="324">
        <v>2849.0</v>
      </c>
      <c r="E246" s="325" t="s">
        <v>894</v>
      </c>
      <c r="F246" s="199"/>
      <c r="G246" s="199"/>
      <c r="H246" s="199"/>
      <c r="I246" s="326"/>
      <c r="J246" s="1"/>
      <c r="K246" s="1"/>
      <c r="L246" s="1"/>
      <c r="M246" s="1"/>
      <c r="N246" s="1"/>
      <c r="O246" s="1"/>
      <c r="P246" s="1"/>
      <c r="Q246" s="1"/>
      <c r="R246" s="1"/>
      <c r="S246" s="1"/>
      <c r="T246" s="1"/>
      <c r="U246" s="1"/>
      <c r="V246" s="1"/>
      <c r="W246" s="1"/>
      <c r="X246" s="1"/>
      <c r="Y246" s="1"/>
      <c r="Z246" s="1"/>
    </row>
    <row r="247" ht="14.25" customHeight="1">
      <c r="A247" s="322" t="s">
        <v>2711</v>
      </c>
      <c r="B247" s="323">
        <v>8.0</v>
      </c>
      <c r="C247" s="318"/>
      <c r="D247" s="324">
        <v>2891.0</v>
      </c>
      <c r="E247" s="325" t="s">
        <v>897</v>
      </c>
      <c r="F247" s="199"/>
      <c r="G247" s="199"/>
      <c r="H247" s="199"/>
      <c r="I247" s="326"/>
      <c r="J247" s="1"/>
      <c r="K247" s="1"/>
      <c r="L247" s="1"/>
      <c r="M247" s="1"/>
      <c r="N247" s="1"/>
      <c r="O247" s="1"/>
      <c r="P247" s="1"/>
      <c r="Q247" s="1"/>
      <c r="R247" s="1"/>
      <c r="S247" s="1"/>
      <c r="T247" s="1"/>
      <c r="U247" s="1"/>
      <c r="V247" s="1"/>
      <c r="W247" s="1"/>
      <c r="X247" s="1"/>
      <c r="Y247" s="1"/>
      <c r="Z247" s="1"/>
    </row>
    <row r="248" ht="14.25" customHeight="1">
      <c r="A248" s="322" t="s">
        <v>2712</v>
      </c>
      <c r="B248" s="323">
        <v>17.0</v>
      </c>
      <c r="C248" s="318"/>
      <c r="D248" s="324">
        <v>2892.0</v>
      </c>
      <c r="E248" s="325" t="s">
        <v>900</v>
      </c>
      <c r="F248" s="199"/>
      <c r="G248" s="199"/>
      <c r="H248" s="199"/>
      <c r="I248" s="326"/>
      <c r="J248" s="1"/>
      <c r="K248" s="1"/>
      <c r="L248" s="1"/>
      <c r="M248" s="1"/>
      <c r="N248" s="1"/>
      <c r="O248" s="1"/>
      <c r="P248" s="1"/>
      <c r="Q248" s="1"/>
      <c r="R248" s="1"/>
      <c r="S248" s="1"/>
      <c r="T248" s="1"/>
      <c r="U248" s="1"/>
      <c r="V248" s="1"/>
      <c r="W248" s="1"/>
      <c r="X248" s="1"/>
      <c r="Y248" s="1"/>
      <c r="Z248" s="1"/>
    </row>
    <row r="249" ht="14.25" customHeight="1">
      <c r="A249" s="322" t="s">
        <v>2713</v>
      </c>
      <c r="B249" s="323">
        <v>5.0</v>
      </c>
      <c r="C249" s="318"/>
      <c r="D249" s="324">
        <v>2893.0</v>
      </c>
      <c r="E249" s="325" t="s">
        <v>903</v>
      </c>
      <c r="F249" s="199"/>
      <c r="G249" s="199"/>
      <c r="H249" s="199"/>
      <c r="I249" s="326"/>
      <c r="J249" s="1"/>
      <c r="K249" s="1"/>
      <c r="L249" s="1"/>
      <c r="M249" s="1"/>
      <c r="N249" s="1"/>
      <c r="O249" s="1"/>
      <c r="P249" s="1"/>
      <c r="Q249" s="1"/>
      <c r="R249" s="1"/>
      <c r="S249" s="1"/>
      <c r="T249" s="1"/>
      <c r="U249" s="1"/>
      <c r="V249" s="1"/>
      <c r="W249" s="1"/>
      <c r="X249" s="1"/>
      <c r="Y249" s="1"/>
      <c r="Z249" s="1"/>
    </row>
    <row r="250" ht="14.25" customHeight="1">
      <c r="A250" s="322" t="s">
        <v>2714</v>
      </c>
      <c r="B250" s="323">
        <v>1.0</v>
      </c>
      <c r="C250" s="318"/>
      <c r="D250" s="324">
        <v>2894.0</v>
      </c>
      <c r="E250" s="325" t="s">
        <v>906</v>
      </c>
      <c r="F250" s="199"/>
      <c r="G250" s="199"/>
      <c r="H250" s="199"/>
      <c r="I250" s="326"/>
      <c r="J250" s="1"/>
      <c r="K250" s="1"/>
      <c r="L250" s="1"/>
      <c r="M250" s="1"/>
      <c r="N250" s="1"/>
      <c r="O250" s="1"/>
      <c r="P250" s="1"/>
      <c r="Q250" s="1"/>
      <c r="R250" s="1"/>
      <c r="S250" s="1"/>
      <c r="T250" s="1"/>
      <c r="U250" s="1"/>
      <c r="V250" s="1"/>
      <c r="W250" s="1"/>
      <c r="X250" s="1"/>
      <c r="Y250" s="1"/>
      <c r="Z250" s="1"/>
    </row>
    <row r="251" ht="14.25" customHeight="1">
      <c r="A251" s="322" t="s">
        <v>2715</v>
      </c>
      <c r="B251" s="323">
        <v>10.0</v>
      </c>
      <c r="C251" s="318"/>
      <c r="D251" s="324">
        <v>2895.0</v>
      </c>
      <c r="E251" s="325" t="s">
        <v>909</v>
      </c>
      <c r="F251" s="199"/>
      <c r="G251" s="199"/>
      <c r="H251" s="199"/>
      <c r="I251" s="326"/>
      <c r="J251" s="1"/>
      <c r="K251" s="1"/>
      <c r="L251" s="1"/>
      <c r="M251" s="1"/>
      <c r="N251" s="1"/>
      <c r="O251" s="1"/>
      <c r="P251" s="1"/>
      <c r="Q251" s="1"/>
      <c r="R251" s="1"/>
      <c r="S251" s="1"/>
      <c r="T251" s="1"/>
      <c r="U251" s="1"/>
      <c r="V251" s="1"/>
      <c r="W251" s="1"/>
      <c r="X251" s="1"/>
      <c r="Y251" s="1"/>
      <c r="Z251" s="1"/>
    </row>
    <row r="252" ht="14.25" customHeight="1">
      <c r="A252" s="322" t="s">
        <v>2716</v>
      </c>
      <c r="B252" s="323">
        <v>19.0</v>
      </c>
      <c r="C252" s="318"/>
      <c r="D252" s="324">
        <v>2896.0</v>
      </c>
      <c r="E252" s="325" t="s">
        <v>912</v>
      </c>
      <c r="F252" s="199"/>
      <c r="G252" s="199"/>
      <c r="H252" s="199"/>
      <c r="I252" s="326"/>
      <c r="J252" s="1"/>
      <c r="K252" s="1"/>
      <c r="L252" s="1"/>
      <c r="M252" s="1"/>
      <c r="N252" s="1"/>
      <c r="O252" s="1"/>
      <c r="P252" s="1"/>
      <c r="Q252" s="1"/>
      <c r="R252" s="1"/>
      <c r="S252" s="1"/>
      <c r="T252" s="1"/>
      <c r="U252" s="1"/>
      <c r="V252" s="1"/>
      <c r="W252" s="1"/>
      <c r="X252" s="1"/>
      <c r="Y252" s="1"/>
      <c r="Z252" s="1"/>
    </row>
    <row r="253" ht="14.25" customHeight="1">
      <c r="A253" s="322" t="s">
        <v>2717</v>
      </c>
      <c r="B253" s="323">
        <v>18.0</v>
      </c>
      <c r="C253" s="318"/>
      <c r="D253" s="324">
        <v>2899.0</v>
      </c>
      <c r="E253" s="325" t="s">
        <v>915</v>
      </c>
      <c r="F253" s="199"/>
      <c r="G253" s="199"/>
      <c r="H253" s="199"/>
      <c r="I253" s="326"/>
      <c r="J253" s="1"/>
      <c r="K253" s="1"/>
      <c r="L253" s="1"/>
      <c r="M253" s="1"/>
      <c r="N253" s="1"/>
      <c r="O253" s="1"/>
      <c r="P253" s="1"/>
      <c r="Q253" s="1"/>
      <c r="R253" s="1"/>
      <c r="S253" s="1"/>
      <c r="T253" s="1"/>
      <c r="U253" s="1"/>
      <c r="V253" s="1"/>
      <c r="W253" s="1"/>
      <c r="X253" s="1"/>
      <c r="Y253" s="1"/>
      <c r="Z253" s="1"/>
    </row>
    <row r="254" ht="14.25" customHeight="1">
      <c r="A254" s="322" t="s">
        <v>2718</v>
      </c>
      <c r="B254" s="323">
        <v>5.0</v>
      </c>
      <c r="C254" s="318"/>
      <c r="D254" s="324">
        <v>2910.0</v>
      </c>
      <c r="E254" s="325" t="s">
        <v>918</v>
      </c>
      <c r="F254" s="199"/>
      <c r="G254" s="199"/>
      <c r="H254" s="199"/>
      <c r="I254" s="326"/>
      <c r="J254" s="1"/>
      <c r="K254" s="1"/>
      <c r="L254" s="1"/>
      <c r="M254" s="1"/>
      <c r="N254" s="1"/>
      <c r="O254" s="1"/>
      <c r="P254" s="1"/>
      <c r="Q254" s="1"/>
      <c r="R254" s="1"/>
      <c r="S254" s="1"/>
      <c r="T254" s="1"/>
      <c r="U254" s="1"/>
      <c r="V254" s="1"/>
      <c r="W254" s="1"/>
      <c r="X254" s="1"/>
      <c r="Y254" s="1"/>
      <c r="Z254" s="1"/>
    </row>
    <row r="255" ht="14.25" customHeight="1">
      <c r="A255" s="322" t="s">
        <v>2719</v>
      </c>
      <c r="B255" s="323">
        <v>2.0</v>
      </c>
      <c r="C255" s="318"/>
      <c r="D255" s="324">
        <v>2920.0</v>
      </c>
      <c r="E255" s="325" t="s">
        <v>921</v>
      </c>
      <c r="F255" s="199"/>
      <c r="G255" s="199"/>
      <c r="H255" s="199"/>
      <c r="I255" s="326"/>
      <c r="J255" s="1"/>
      <c r="K255" s="1"/>
      <c r="L255" s="1"/>
      <c r="M255" s="1"/>
      <c r="N255" s="1"/>
      <c r="O255" s="1"/>
      <c r="P255" s="1"/>
      <c r="Q255" s="1"/>
      <c r="R255" s="1"/>
      <c r="S255" s="1"/>
      <c r="T255" s="1"/>
      <c r="U255" s="1"/>
      <c r="V255" s="1"/>
      <c r="W255" s="1"/>
      <c r="X255" s="1"/>
      <c r="Y255" s="1"/>
      <c r="Z255" s="1"/>
    </row>
    <row r="256" ht="14.25" customHeight="1">
      <c r="A256" s="322" t="s">
        <v>2720</v>
      </c>
      <c r="B256" s="323">
        <v>14.0</v>
      </c>
      <c r="C256" s="318"/>
      <c r="D256" s="324">
        <v>2931.0</v>
      </c>
      <c r="E256" s="325" t="s">
        <v>924</v>
      </c>
      <c r="F256" s="199"/>
      <c r="G256" s="199"/>
      <c r="H256" s="199"/>
      <c r="I256" s="326"/>
      <c r="J256" s="1"/>
      <c r="K256" s="1"/>
      <c r="L256" s="1"/>
      <c r="M256" s="1"/>
      <c r="N256" s="1"/>
      <c r="O256" s="1"/>
      <c r="P256" s="1"/>
      <c r="Q256" s="1"/>
      <c r="R256" s="1"/>
      <c r="S256" s="1"/>
      <c r="T256" s="1"/>
      <c r="U256" s="1"/>
      <c r="V256" s="1"/>
      <c r="W256" s="1"/>
      <c r="X256" s="1"/>
      <c r="Y256" s="1"/>
      <c r="Z256" s="1"/>
    </row>
    <row r="257" ht="14.25" customHeight="1">
      <c r="A257" s="322" t="s">
        <v>2721</v>
      </c>
      <c r="B257" s="323">
        <v>3.0</v>
      </c>
      <c r="C257" s="318"/>
      <c r="D257" s="324">
        <v>2932.0</v>
      </c>
      <c r="E257" s="325" t="s">
        <v>927</v>
      </c>
      <c r="F257" s="199"/>
      <c r="G257" s="199"/>
      <c r="H257" s="199"/>
      <c r="I257" s="326"/>
      <c r="J257" s="1"/>
      <c r="K257" s="1"/>
      <c r="L257" s="1"/>
      <c r="M257" s="1"/>
      <c r="N257" s="1"/>
      <c r="O257" s="1"/>
      <c r="P257" s="1"/>
      <c r="Q257" s="1"/>
      <c r="R257" s="1"/>
      <c r="S257" s="1"/>
      <c r="T257" s="1"/>
      <c r="U257" s="1"/>
      <c r="V257" s="1"/>
      <c r="W257" s="1"/>
      <c r="X257" s="1"/>
      <c r="Y257" s="1"/>
      <c r="Z257" s="1"/>
    </row>
    <row r="258" ht="14.25" customHeight="1">
      <c r="A258" s="322" t="s">
        <v>2722</v>
      </c>
      <c r="B258" s="323">
        <v>17.0</v>
      </c>
      <c r="C258" s="318"/>
      <c r="D258" s="324">
        <v>3011.0</v>
      </c>
      <c r="E258" s="325" t="s">
        <v>930</v>
      </c>
      <c r="F258" s="199"/>
      <c r="G258" s="199"/>
      <c r="H258" s="199"/>
      <c r="I258" s="326"/>
      <c r="J258" s="1"/>
      <c r="K258" s="1"/>
      <c r="L258" s="1"/>
      <c r="M258" s="1"/>
      <c r="N258" s="1"/>
      <c r="O258" s="1"/>
      <c r="P258" s="1"/>
      <c r="Q258" s="1"/>
      <c r="R258" s="1"/>
      <c r="S258" s="1"/>
      <c r="T258" s="1"/>
      <c r="U258" s="1"/>
      <c r="V258" s="1"/>
      <c r="W258" s="1"/>
      <c r="X258" s="1"/>
      <c r="Y258" s="1"/>
      <c r="Z258" s="1"/>
    </row>
    <row r="259" ht="14.25" customHeight="1">
      <c r="A259" s="322" t="s">
        <v>2723</v>
      </c>
      <c r="B259" s="323">
        <v>20.0</v>
      </c>
      <c r="C259" s="318"/>
      <c r="D259" s="324">
        <v>3012.0</v>
      </c>
      <c r="E259" s="325" t="s">
        <v>933</v>
      </c>
      <c r="F259" s="199"/>
      <c r="G259" s="199"/>
      <c r="H259" s="199"/>
      <c r="I259" s="326"/>
      <c r="J259" s="1"/>
      <c r="K259" s="1"/>
      <c r="L259" s="1"/>
      <c r="M259" s="1"/>
      <c r="N259" s="1"/>
      <c r="O259" s="1"/>
      <c r="P259" s="1"/>
      <c r="Q259" s="1"/>
      <c r="R259" s="1"/>
      <c r="S259" s="1"/>
      <c r="T259" s="1"/>
      <c r="U259" s="1"/>
      <c r="V259" s="1"/>
      <c r="W259" s="1"/>
      <c r="X259" s="1"/>
      <c r="Y259" s="1"/>
      <c r="Z259" s="1"/>
    </row>
    <row r="260" ht="14.25" customHeight="1">
      <c r="A260" s="322" t="s">
        <v>2724</v>
      </c>
      <c r="B260" s="323">
        <v>5.0</v>
      </c>
      <c r="C260" s="318"/>
      <c r="D260" s="324">
        <v>3020.0</v>
      </c>
      <c r="E260" s="325" t="s">
        <v>936</v>
      </c>
      <c r="F260" s="199"/>
      <c r="G260" s="199"/>
      <c r="H260" s="199"/>
      <c r="I260" s="326"/>
      <c r="J260" s="1"/>
      <c r="K260" s="1"/>
      <c r="L260" s="1"/>
      <c r="M260" s="1"/>
      <c r="N260" s="1"/>
      <c r="O260" s="1"/>
      <c r="P260" s="1"/>
      <c r="Q260" s="1"/>
      <c r="R260" s="1"/>
      <c r="S260" s="1"/>
      <c r="T260" s="1"/>
      <c r="U260" s="1"/>
      <c r="V260" s="1"/>
      <c r="W260" s="1"/>
      <c r="X260" s="1"/>
      <c r="Y260" s="1"/>
      <c r="Z260" s="1"/>
    </row>
    <row r="261" ht="14.25" customHeight="1">
      <c r="A261" s="322" t="s">
        <v>2725</v>
      </c>
      <c r="B261" s="323">
        <v>8.0</v>
      </c>
      <c r="C261" s="318"/>
      <c r="D261" s="324">
        <v>3030.0</v>
      </c>
      <c r="E261" s="327" t="s">
        <v>939</v>
      </c>
      <c r="F261" s="199"/>
      <c r="G261" s="199"/>
      <c r="H261" s="199"/>
      <c r="I261" s="326"/>
      <c r="J261" s="1"/>
      <c r="K261" s="1"/>
      <c r="L261" s="1"/>
      <c r="M261" s="1"/>
      <c r="N261" s="1"/>
      <c r="O261" s="1"/>
      <c r="P261" s="1"/>
      <c r="Q261" s="1"/>
      <c r="R261" s="1"/>
      <c r="S261" s="1"/>
      <c r="T261" s="1"/>
      <c r="U261" s="1"/>
      <c r="V261" s="1"/>
      <c r="W261" s="1"/>
      <c r="X261" s="1"/>
      <c r="Y261" s="1"/>
      <c r="Z261" s="1"/>
    </row>
    <row r="262" ht="14.25" customHeight="1">
      <c r="A262" s="322" t="s">
        <v>2726</v>
      </c>
      <c r="B262" s="323">
        <v>8.0</v>
      </c>
      <c r="C262" s="318"/>
      <c r="D262" s="324">
        <v>3040.0</v>
      </c>
      <c r="E262" s="325" t="s">
        <v>942</v>
      </c>
      <c r="F262" s="199"/>
      <c r="G262" s="199"/>
      <c r="H262" s="199"/>
      <c r="I262" s="326"/>
      <c r="J262" s="1"/>
      <c r="K262" s="1"/>
      <c r="L262" s="1"/>
      <c r="M262" s="1"/>
      <c r="N262" s="1"/>
      <c r="O262" s="1"/>
      <c r="P262" s="1"/>
      <c r="Q262" s="1"/>
      <c r="R262" s="1"/>
      <c r="S262" s="1"/>
      <c r="T262" s="1"/>
      <c r="U262" s="1"/>
      <c r="V262" s="1"/>
      <c r="W262" s="1"/>
      <c r="X262" s="1"/>
      <c r="Y262" s="1"/>
      <c r="Z262" s="1"/>
    </row>
    <row r="263" ht="14.25" customHeight="1">
      <c r="A263" s="322" t="s">
        <v>2727</v>
      </c>
      <c r="B263" s="323">
        <v>18.0</v>
      </c>
      <c r="C263" s="318"/>
      <c r="D263" s="324">
        <v>3091.0</v>
      </c>
      <c r="E263" s="325" t="s">
        <v>945</v>
      </c>
      <c r="F263" s="199"/>
      <c r="G263" s="199"/>
      <c r="H263" s="199"/>
      <c r="I263" s="326"/>
      <c r="J263" s="1"/>
      <c r="K263" s="1"/>
      <c r="L263" s="1"/>
      <c r="M263" s="1"/>
      <c r="N263" s="1"/>
      <c r="O263" s="1"/>
      <c r="P263" s="1"/>
      <c r="Q263" s="1"/>
      <c r="R263" s="1"/>
      <c r="S263" s="1"/>
      <c r="T263" s="1"/>
      <c r="U263" s="1"/>
      <c r="V263" s="1"/>
      <c r="W263" s="1"/>
      <c r="X263" s="1"/>
      <c r="Y263" s="1"/>
      <c r="Z263" s="1"/>
    </row>
    <row r="264" ht="14.25" customHeight="1">
      <c r="A264" s="322" t="s">
        <v>2728</v>
      </c>
      <c r="B264" s="323">
        <v>2.0</v>
      </c>
      <c r="C264" s="318"/>
      <c r="D264" s="324">
        <v>3092.0</v>
      </c>
      <c r="E264" s="325" t="s">
        <v>948</v>
      </c>
      <c r="F264" s="199"/>
      <c r="G264" s="199"/>
      <c r="H264" s="199"/>
      <c r="I264" s="326"/>
      <c r="J264" s="1"/>
      <c r="K264" s="1"/>
      <c r="L264" s="1"/>
      <c r="M264" s="1"/>
      <c r="N264" s="1"/>
      <c r="O264" s="1"/>
      <c r="P264" s="1"/>
      <c r="Q264" s="1"/>
      <c r="R264" s="1"/>
      <c r="S264" s="1"/>
      <c r="T264" s="1"/>
      <c r="U264" s="1"/>
      <c r="V264" s="1"/>
      <c r="W264" s="1"/>
      <c r="X264" s="1"/>
      <c r="Y264" s="1"/>
      <c r="Z264" s="1"/>
    </row>
    <row r="265" ht="14.25" customHeight="1">
      <c r="A265" s="322" t="s">
        <v>2729</v>
      </c>
      <c r="B265" s="323">
        <v>1.0</v>
      </c>
      <c r="C265" s="318"/>
      <c r="D265" s="324">
        <v>3099.0</v>
      </c>
      <c r="E265" s="325" t="s">
        <v>951</v>
      </c>
      <c r="F265" s="199"/>
      <c r="G265" s="199"/>
      <c r="H265" s="199"/>
      <c r="I265" s="326"/>
      <c r="J265" s="1"/>
      <c r="K265" s="1"/>
      <c r="L265" s="1"/>
      <c r="M265" s="1"/>
      <c r="N265" s="1"/>
      <c r="O265" s="1"/>
      <c r="P265" s="1"/>
      <c r="Q265" s="1"/>
      <c r="R265" s="1"/>
      <c r="S265" s="1"/>
      <c r="T265" s="1"/>
      <c r="U265" s="1"/>
      <c r="V265" s="1"/>
      <c r="W265" s="1"/>
      <c r="X265" s="1"/>
      <c r="Y265" s="1"/>
      <c r="Z265" s="1"/>
    </row>
    <row r="266" ht="14.25" customHeight="1">
      <c r="A266" s="322" t="s">
        <v>2730</v>
      </c>
      <c r="B266" s="323">
        <v>14.0</v>
      </c>
      <c r="C266" s="318"/>
      <c r="D266" s="324">
        <v>3101.0</v>
      </c>
      <c r="E266" s="325" t="s">
        <v>954</v>
      </c>
      <c r="F266" s="199"/>
      <c r="G266" s="199"/>
      <c r="H266" s="199"/>
      <c r="I266" s="326"/>
      <c r="J266" s="1"/>
      <c r="K266" s="1"/>
      <c r="L266" s="1"/>
      <c r="M266" s="1"/>
      <c r="N266" s="1"/>
      <c r="O266" s="1"/>
      <c r="P266" s="1"/>
      <c r="Q266" s="1"/>
      <c r="R266" s="1"/>
      <c r="S266" s="1"/>
      <c r="T266" s="1"/>
      <c r="U266" s="1"/>
      <c r="V266" s="1"/>
      <c r="W266" s="1"/>
      <c r="X266" s="1"/>
      <c r="Y266" s="1"/>
      <c r="Z266" s="1"/>
    </row>
    <row r="267" ht="14.25" customHeight="1">
      <c r="A267" s="322" t="s">
        <v>2731</v>
      </c>
      <c r="B267" s="323">
        <v>17.0</v>
      </c>
      <c r="C267" s="318"/>
      <c r="D267" s="324">
        <v>3102.0</v>
      </c>
      <c r="E267" s="325" t="s">
        <v>957</v>
      </c>
      <c r="F267" s="199"/>
      <c r="G267" s="199"/>
      <c r="H267" s="199"/>
      <c r="I267" s="326"/>
      <c r="J267" s="1"/>
      <c r="K267" s="1"/>
      <c r="L267" s="1"/>
      <c r="M267" s="1"/>
      <c r="N267" s="1"/>
      <c r="O267" s="1"/>
      <c r="P267" s="1"/>
      <c r="Q267" s="1"/>
      <c r="R267" s="1"/>
      <c r="S267" s="1"/>
      <c r="T267" s="1"/>
      <c r="U267" s="1"/>
      <c r="V267" s="1"/>
      <c r="W267" s="1"/>
      <c r="X267" s="1"/>
      <c r="Y267" s="1"/>
      <c r="Z267" s="1"/>
    </row>
    <row r="268" ht="14.25" customHeight="1">
      <c r="A268" s="322" t="s">
        <v>2732</v>
      </c>
      <c r="B268" s="323">
        <v>16.0</v>
      </c>
      <c r="C268" s="318"/>
      <c r="D268" s="324">
        <v>3103.0</v>
      </c>
      <c r="E268" s="325" t="s">
        <v>960</v>
      </c>
      <c r="F268" s="199"/>
      <c r="G268" s="199"/>
      <c r="H268" s="199"/>
      <c r="I268" s="326"/>
      <c r="J268" s="1"/>
      <c r="K268" s="1"/>
      <c r="L268" s="1"/>
      <c r="M268" s="1"/>
      <c r="N268" s="1"/>
      <c r="O268" s="1"/>
      <c r="P268" s="1"/>
      <c r="Q268" s="1"/>
      <c r="R268" s="1"/>
      <c r="S268" s="1"/>
      <c r="T268" s="1"/>
      <c r="U268" s="1"/>
      <c r="V268" s="1"/>
      <c r="W268" s="1"/>
      <c r="X268" s="1"/>
      <c r="Y268" s="1"/>
      <c r="Z268" s="1"/>
    </row>
    <row r="269" ht="14.25" customHeight="1">
      <c r="A269" s="322" t="s">
        <v>2733</v>
      </c>
      <c r="B269" s="323">
        <v>3.0</v>
      </c>
      <c r="C269" s="318"/>
      <c r="D269" s="324">
        <v>3109.0</v>
      </c>
      <c r="E269" s="325" t="s">
        <v>963</v>
      </c>
      <c r="F269" s="199"/>
      <c r="G269" s="199"/>
      <c r="H269" s="199"/>
      <c r="I269" s="326"/>
      <c r="J269" s="1"/>
      <c r="K269" s="1"/>
      <c r="L269" s="1"/>
      <c r="M269" s="1"/>
      <c r="N269" s="1"/>
      <c r="O269" s="1"/>
      <c r="P269" s="1"/>
      <c r="Q269" s="1"/>
      <c r="R269" s="1"/>
      <c r="S269" s="1"/>
      <c r="T269" s="1"/>
      <c r="U269" s="1"/>
      <c r="V269" s="1"/>
      <c r="W269" s="1"/>
      <c r="X269" s="1"/>
      <c r="Y269" s="1"/>
      <c r="Z269" s="1"/>
    </row>
    <row r="270" ht="14.25" customHeight="1">
      <c r="A270" s="322" t="s">
        <v>2734</v>
      </c>
      <c r="B270" s="323">
        <v>5.0</v>
      </c>
      <c r="C270" s="318"/>
      <c r="D270" s="324">
        <v>3211.0</v>
      </c>
      <c r="E270" s="325" t="s">
        <v>966</v>
      </c>
      <c r="F270" s="199"/>
      <c r="G270" s="199"/>
      <c r="H270" s="199"/>
      <c r="I270" s="326"/>
      <c r="J270" s="1"/>
      <c r="K270" s="1"/>
      <c r="L270" s="1"/>
      <c r="M270" s="1"/>
      <c r="N270" s="1"/>
      <c r="O270" s="1"/>
      <c r="P270" s="1"/>
      <c r="Q270" s="1"/>
      <c r="R270" s="1"/>
      <c r="S270" s="1"/>
      <c r="T270" s="1"/>
      <c r="U270" s="1"/>
      <c r="V270" s="1"/>
      <c r="W270" s="1"/>
      <c r="X270" s="1"/>
      <c r="Y270" s="1"/>
      <c r="Z270" s="1"/>
    </row>
    <row r="271" ht="14.25" customHeight="1">
      <c r="A271" s="322" t="s">
        <v>2735</v>
      </c>
      <c r="B271" s="323">
        <v>8.0</v>
      </c>
      <c r="C271" s="318"/>
      <c r="D271" s="324">
        <v>3212.0</v>
      </c>
      <c r="E271" s="325" t="s">
        <v>969</v>
      </c>
      <c r="F271" s="199"/>
      <c r="G271" s="199"/>
      <c r="H271" s="199"/>
      <c r="I271" s="326"/>
      <c r="J271" s="1"/>
      <c r="K271" s="1"/>
      <c r="L271" s="1"/>
      <c r="M271" s="1"/>
      <c r="N271" s="1"/>
      <c r="O271" s="1"/>
      <c r="P271" s="1"/>
      <c r="Q271" s="1"/>
      <c r="R271" s="1"/>
      <c r="S271" s="1"/>
      <c r="T271" s="1"/>
      <c r="U271" s="1"/>
      <c r="V271" s="1"/>
      <c r="W271" s="1"/>
      <c r="X271" s="1"/>
      <c r="Y271" s="1"/>
      <c r="Z271" s="1"/>
    </row>
    <row r="272" ht="14.25" customHeight="1">
      <c r="A272" s="322" t="s">
        <v>2736</v>
      </c>
      <c r="B272" s="323">
        <v>18.0</v>
      </c>
      <c r="C272" s="318"/>
      <c r="D272" s="324">
        <v>3213.0</v>
      </c>
      <c r="E272" s="325" t="s">
        <v>972</v>
      </c>
      <c r="F272" s="199"/>
      <c r="G272" s="199"/>
      <c r="H272" s="199"/>
      <c r="I272" s="326"/>
      <c r="J272" s="1"/>
      <c r="K272" s="1"/>
      <c r="L272" s="1"/>
      <c r="M272" s="1"/>
      <c r="N272" s="1"/>
      <c r="O272" s="1"/>
      <c r="P272" s="1"/>
      <c r="Q272" s="1"/>
      <c r="R272" s="1"/>
      <c r="S272" s="1"/>
      <c r="T272" s="1"/>
      <c r="U272" s="1"/>
      <c r="V272" s="1"/>
      <c r="W272" s="1"/>
      <c r="X272" s="1"/>
      <c r="Y272" s="1"/>
      <c r="Z272" s="1"/>
    </row>
    <row r="273" ht="14.25" customHeight="1">
      <c r="A273" s="322" t="s">
        <v>2737</v>
      </c>
      <c r="B273" s="323">
        <v>19.0</v>
      </c>
      <c r="C273" s="318"/>
      <c r="D273" s="324">
        <v>3220.0</v>
      </c>
      <c r="E273" s="325" t="s">
        <v>975</v>
      </c>
      <c r="F273" s="199"/>
      <c r="G273" s="199"/>
      <c r="H273" s="199"/>
      <c r="I273" s="326"/>
      <c r="J273" s="1"/>
      <c r="K273" s="1"/>
      <c r="L273" s="1"/>
      <c r="M273" s="1"/>
      <c r="N273" s="1"/>
      <c r="O273" s="1"/>
      <c r="P273" s="1"/>
      <c r="Q273" s="1"/>
      <c r="R273" s="1"/>
      <c r="S273" s="1"/>
      <c r="T273" s="1"/>
      <c r="U273" s="1"/>
      <c r="V273" s="1"/>
      <c r="W273" s="1"/>
      <c r="X273" s="1"/>
      <c r="Y273" s="1"/>
      <c r="Z273" s="1"/>
    </row>
    <row r="274" ht="14.25" customHeight="1">
      <c r="A274" s="322" t="s">
        <v>2738</v>
      </c>
      <c r="B274" s="323">
        <v>2.0</v>
      </c>
      <c r="C274" s="318"/>
      <c r="D274" s="324">
        <v>3230.0</v>
      </c>
      <c r="E274" s="325" t="s">
        <v>978</v>
      </c>
      <c r="F274" s="199"/>
      <c r="G274" s="199"/>
      <c r="H274" s="199"/>
      <c r="I274" s="326"/>
      <c r="J274" s="1"/>
      <c r="K274" s="1"/>
      <c r="L274" s="1"/>
      <c r="M274" s="1"/>
      <c r="N274" s="1"/>
      <c r="O274" s="1"/>
      <c r="P274" s="1"/>
      <c r="Q274" s="1"/>
      <c r="R274" s="1"/>
      <c r="S274" s="1"/>
      <c r="T274" s="1"/>
      <c r="U274" s="1"/>
      <c r="V274" s="1"/>
      <c r="W274" s="1"/>
      <c r="X274" s="1"/>
      <c r="Y274" s="1"/>
      <c r="Z274" s="1"/>
    </row>
    <row r="275" ht="14.25" customHeight="1">
      <c r="A275" s="322" t="s">
        <v>2739</v>
      </c>
      <c r="B275" s="323">
        <v>10.0</v>
      </c>
      <c r="C275" s="318"/>
      <c r="D275" s="324">
        <v>3240.0</v>
      </c>
      <c r="E275" s="325" t="s">
        <v>981</v>
      </c>
      <c r="F275" s="199"/>
      <c r="G275" s="199"/>
      <c r="H275" s="199"/>
      <c r="I275" s="326"/>
      <c r="J275" s="1"/>
      <c r="K275" s="1"/>
      <c r="L275" s="1"/>
      <c r="M275" s="1"/>
      <c r="N275" s="1"/>
      <c r="O275" s="1"/>
      <c r="P275" s="1"/>
      <c r="Q275" s="1"/>
      <c r="R275" s="1"/>
      <c r="S275" s="1"/>
      <c r="T275" s="1"/>
      <c r="U275" s="1"/>
      <c r="V275" s="1"/>
      <c r="W275" s="1"/>
      <c r="X275" s="1"/>
      <c r="Y275" s="1"/>
      <c r="Z275" s="1"/>
    </row>
    <row r="276" ht="14.25" customHeight="1">
      <c r="A276" s="322" t="s">
        <v>2740</v>
      </c>
      <c r="B276" s="323">
        <v>17.0</v>
      </c>
      <c r="C276" s="318"/>
      <c r="D276" s="324">
        <v>3250.0</v>
      </c>
      <c r="E276" s="325" t="s">
        <v>984</v>
      </c>
      <c r="F276" s="199"/>
      <c r="G276" s="199"/>
      <c r="H276" s="199"/>
      <c r="I276" s="326"/>
      <c r="J276" s="1"/>
      <c r="K276" s="1"/>
      <c r="L276" s="1"/>
      <c r="M276" s="1"/>
      <c r="N276" s="1"/>
      <c r="O276" s="1"/>
      <c r="P276" s="1"/>
      <c r="Q276" s="1"/>
      <c r="R276" s="1"/>
      <c r="S276" s="1"/>
      <c r="T276" s="1"/>
      <c r="U276" s="1"/>
      <c r="V276" s="1"/>
      <c r="W276" s="1"/>
      <c r="X276" s="1"/>
      <c r="Y276" s="1"/>
      <c r="Z276" s="1"/>
    </row>
    <row r="277" ht="14.25" customHeight="1">
      <c r="A277" s="322" t="s">
        <v>2741</v>
      </c>
      <c r="B277" s="323">
        <v>19.0</v>
      </c>
      <c r="C277" s="318"/>
      <c r="D277" s="324">
        <v>3291.0</v>
      </c>
      <c r="E277" s="325" t="s">
        <v>986</v>
      </c>
      <c r="F277" s="199"/>
      <c r="G277" s="199"/>
      <c r="H277" s="199"/>
      <c r="I277" s="326"/>
      <c r="J277" s="1"/>
      <c r="K277" s="1"/>
      <c r="L277" s="1"/>
      <c r="M277" s="1"/>
      <c r="N277" s="1"/>
      <c r="O277" s="1"/>
      <c r="P277" s="1"/>
      <c r="Q277" s="1"/>
      <c r="R277" s="1"/>
      <c r="S277" s="1"/>
      <c r="T277" s="1"/>
      <c r="U277" s="1"/>
      <c r="V277" s="1"/>
      <c r="W277" s="1"/>
      <c r="X277" s="1"/>
      <c r="Y277" s="1"/>
      <c r="Z277" s="1"/>
    </row>
    <row r="278" ht="14.25" customHeight="1">
      <c r="A278" s="322" t="s">
        <v>2742</v>
      </c>
      <c r="B278" s="323">
        <v>6.0</v>
      </c>
      <c r="C278" s="318"/>
      <c r="D278" s="324">
        <v>3299.0</v>
      </c>
      <c r="E278" s="325" t="s">
        <v>989</v>
      </c>
      <c r="F278" s="199"/>
      <c r="G278" s="199"/>
      <c r="H278" s="199"/>
      <c r="I278" s="326"/>
      <c r="J278" s="1"/>
      <c r="K278" s="1"/>
      <c r="L278" s="1"/>
      <c r="M278" s="1"/>
      <c r="N278" s="1"/>
      <c r="O278" s="1"/>
      <c r="P278" s="1"/>
      <c r="Q278" s="1"/>
      <c r="R278" s="1"/>
      <c r="S278" s="1"/>
      <c r="T278" s="1"/>
      <c r="U278" s="1"/>
      <c r="V278" s="1"/>
      <c r="W278" s="1"/>
      <c r="X278" s="1"/>
      <c r="Y278" s="1"/>
      <c r="Z278" s="1"/>
    </row>
    <row r="279" ht="14.25" customHeight="1">
      <c r="A279" s="322" t="s">
        <v>2743</v>
      </c>
      <c r="B279" s="323">
        <v>8.0</v>
      </c>
      <c r="C279" s="318"/>
      <c r="D279" s="324">
        <v>3311.0</v>
      </c>
      <c r="E279" s="325" t="s">
        <v>992</v>
      </c>
      <c r="F279" s="199"/>
      <c r="G279" s="199"/>
      <c r="H279" s="199"/>
      <c r="I279" s="326"/>
      <c r="J279" s="1"/>
      <c r="K279" s="1"/>
      <c r="L279" s="1"/>
      <c r="M279" s="1"/>
      <c r="N279" s="1"/>
      <c r="O279" s="1"/>
      <c r="P279" s="1"/>
      <c r="Q279" s="1"/>
      <c r="R279" s="1"/>
      <c r="S279" s="1"/>
      <c r="T279" s="1"/>
      <c r="U279" s="1"/>
      <c r="V279" s="1"/>
      <c r="W279" s="1"/>
      <c r="X279" s="1"/>
      <c r="Y279" s="1"/>
      <c r="Z279" s="1"/>
    </row>
    <row r="280" ht="14.25" customHeight="1">
      <c r="A280" s="322" t="s">
        <v>2744</v>
      </c>
      <c r="B280" s="323">
        <v>18.0</v>
      </c>
      <c r="C280" s="318"/>
      <c r="D280" s="324">
        <v>3312.0</v>
      </c>
      <c r="E280" s="325" t="s">
        <v>995</v>
      </c>
      <c r="F280" s="199"/>
      <c r="G280" s="199"/>
      <c r="H280" s="199"/>
      <c r="I280" s="326"/>
      <c r="J280" s="1"/>
      <c r="K280" s="1"/>
      <c r="L280" s="1"/>
      <c r="M280" s="1"/>
      <c r="N280" s="1"/>
      <c r="O280" s="1"/>
      <c r="P280" s="1"/>
      <c r="Q280" s="1"/>
      <c r="R280" s="1"/>
      <c r="S280" s="1"/>
      <c r="T280" s="1"/>
      <c r="U280" s="1"/>
      <c r="V280" s="1"/>
      <c r="W280" s="1"/>
      <c r="X280" s="1"/>
      <c r="Y280" s="1"/>
      <c r="Z280" s="1"/>
    </row>
    <row r="281" ht="14.25" customHeight="1">
      <c r="A281" s="322" t="s">
        <v>2745</v>
      </c>
      <c r="B281" s="323">
        <v>8.0</v>
      </c>
      <c r="C281" s="318"/>
      <c r="D281" s="324">
        <v>3313.0</v>
      </c>
      <c r="E281" s="325" t="s">
        <v>998</v>
      </c>
      <c r="F281" s="199"/>
      <c r="G281" s="199"/>
      <c r="H281" s="199"/>
      <c r="I281" s="326"/>
      <c r="J281" s="1"/>
      <c r="K281" s="1"/>
      <c r="L281" s="1"/>
      <c r="M281" s="1"/>
      <c r="N281" s="1"/>
      <c r="O281" s="1"/>
      <c r="P281" s="1"/>
      <c r="Q281" s="1"/>
      <c r="R281" s="1"/>
      <c r="S281" s="1"/>
      <c r="T281" s="1"/>
      <c r="U281" s="1"/>
      <c r="V281" s="1"/>
      <c r="W281" s="1"/>
      <c r="X281" s="1"/>
      <c r="Y281" s="1"/>
      <c r="Z281" s="1"/>
    </row>
    <row r="282" ht="14.25" customHeight="1">
      <c r="A282" s="322" t="s">
        <v>2746</v>
      </c>
      <c r="B282" s="323">
        <v>17.0</v>
      </c>
      <c r="C282" s="318"/>
      <c r="D282" s="324">
        <v>3314.0</v>
      </c>
      <c r="E282" s="325" t="s">
        <v>1001</v>
      </c>
      <c r="F282" s="199"/>
      <c r="G282" s="199"/>
      <c r="H282" s="199"/>
      <c r="I282" s="326"/>
      <c r="J282" s="1"/>
      <c r="K282" s="1"/>
      <c r="L282" s="1"/>
      <c r="M282" s="1"/>
      <c r="N282" s="1"/>
      <c r="O282" s="1"/>
      <c r="P282" s="1"/>
      <c r="Q282" s="1"/>
      <c r="R282" s="1"/>
      <c r="S282" s="1"/>
      <c r="T282" s="1"/>
      <c r="U282" s="1"/>
      <c r="V282" s="1"/>
      <c r="W282" s="1"/>
      <c r="X282" s="1"/>
      <c r="Y282" s="1"/>
      <c r="Z282" s="1"/>
    </row>
    <row r="283" ht="14.25" customHeight="1">
      <c r="A283" s="322" t="s">
        <v>2747</v>
      </c>
      <c r="B283" s="323">
        <v>20.0</v>
      </c>
      <c r="C283" s="318"/>
      <c r="D283" s="324">
        <v>3315.0</v>
      </c>
      <c r="E283" s="325" t="s">
        <v>1004</v>
      </c>
      <c r="F283" s="199"/>
      <c r="G283" s="199"/>
      <c r="H283" s="199"/>
      <c r="I283" s="326"/>
      <c r="J283" s="1"/>
      <c r="K283" s="1"/>
      <c r="L283" s="1"/>
      <c r="M283" s="1"/>
      <c r="N283" s="1"/>
      <c r="O283" s="1"/>
      <c r="P283" s="1"/>
      <c r="Q283" s="1"/>
      <c r="R283" s="1"/>
      <c r="S283" s="1"/>
      <c r="T283" s="1"/>
      <c r="U283" s="1"/>
      <c r="V283" s="1"/>
      <c r="W283" s="1"/>
      <c r="X283" s="1"/>
      <c r="Y283" s="1"/>
      <c r="Z283" s="1"/>
    </row>
    <row r="284" ht="14.25" customHeight="1">
      <c r="A284" s="322" t="s">
        <v>2748</v>
      </c>
      <c r="B284" s="323">
        <v>15.0</v>
      </c>
      <c r="C284" s="318"/>
      <c r="D284" s="324">
        <v>3316.0</v>
      </c>
      <c r="E284" s="325" t="s">
        <v>1007</v>
      </c>
      <c r="F284" s="199"/>
      <c r="G284" s="199"/>
      <c r="H284" s="199"/>
      <c r="I284" s="326"/>
      <c r="J284" s="1"/>
      <c r="K284" s="1"/>
      <c r="L284" s="1"/>
      <c r="M284" s="1"/>
      <c r="N284" s="1"/>
      <c r="O284" s="1"/>
      <c r="P284" s="1"/>
      <c r="Q284" s="1"/>
      <c r="R284" s="1"/>
      <c r="S284" s="1"/>
      <c r="T284" s="1"/>
      <c r="U284" s="1"/>
      <c r="V284" s="1"/>
      <c r="W284" s="1"/>
      <c r="X284" s="1"/>
      <c r="Y284" s="1"/>
      <c r="Z284" s="1"/>
    </row>
    <row r="285" ht="14.25" customHeight="1">
      <c r="A285" s="322" t="s">
        <v>2749</v>
      </c>
      <c r="B285" s="323">
        <v>14.0</v>
      </c>
      <c r="C285" s="318"/>
      <c r="D285" s="324">
        <v>3317.0</v>
      </c>
      <c r="E285" s="325" t="s">
        <v>1010</v>
      </c>
      <c r="F285" s="199"/>
      <c r="G285" s="199"/>
      <c r="H285" s="199"/>
      <c r="I285" s="326"/>
      <c r="J285" s="1"/>
      <c r="K285" s="1"/>
      <c r="L285" s="1"/>
      <c r="M285" s="1"/>
      <c r="N285" s="1"/>
      <c r="O285" s="1"/>
      <c r="P285" s="1"/>
      <c r="Q285" s="1"/>
      <c r="R285" s="1"/>
      <c r="S285" s="1"/>
      <c r="T285" s="1"/>
      <c r="U285" s="1"/>
      <c r="V285" s="1"/>
      <c r="W285" s="1"/>
      <c r="X285" s="1"/>
      <c r="Y285" s="1"/>
      <c r="Z285" s="1"/>
    </row>
    <row r="286" ht="14.25" customHeight="1">
      <c r="A286" s="322" t="s">
        <v>2750</v>
      </c>
      <c r="B286" s="323">
        <v>20.0</v>
      </c>
      <c r="C286" s="318"/>
      <c r="D286" s="324">
        <v>3319.0</v>
      </c>
      <c r="E286" s="325" t="s">
        <v>1013</v>
      </c>
      <c r="F286" s="199"/>
      <c r="G286" s="199"/>
      <c r="H286" s="199"/>
      <c r="I286" s="326"/>
      <c r="J286" s="1"/>
      <c r="K286" s="1"/>
      <c r="L286" s="1"/>
      <c r="M286" s="1"/>
      <c r="N286" s="1"/>
      <c r="O286" s="1"/>
      <c r="P286" s="1"/>
      <c r="Q286" s="1"/>
      <c r="R286" s="1"/>
      <c r="S286" s="1"/>
      <c r="T286" s="1"/>
      <c r="U286" s="1"/>
      <c r="V286" s="1"/>
      <c r="W286" s="1"/>
      <c r="X286" s="1"/>
      <c r="Y286" s="1"/>
      <c r="Z286" s="1"/>
    </row>
    <row r="287" ht="14.25" customHeight="1">
      <c r="A287" s="322" t="s">
        <v>2751</v>
      </c>
      <c r="B287" s="323">
        <v>16.0</v>
      </c>
      <c r="C287" s="318"/>
      <c r="D287" s="324">
        <v>3320.0</v>
      </c>
      <c r="E287" s="325" t="s">
        <v>1016</v>
      </c>
      <c r="F287" s="199"/>
      <c r="G287" s="199"/>
      <c r="H287" s="199"/>
      <c r="I287" s="326"/>
      <c r="J287" s="1"/>
      <c r="K287" s="1"/>
      <c r="L287" s="1"/>
      <c r="M287" s="1"/>
      <c r="N287" s="1"/>
      <c r="O287" s="1"/>
      <c r="P287" s="1"/>
      <c r="Q287" s="1"/>
      <c r="R287" s="1"/>
      <c r="S287" s="1"/>
      <c r="T287" s="1"/>
      <c r="U287" s="1"/>
      <c r="V287" s="1"/>
      <c r="W287" s="1"/>
      <c r="X287" s="1"/>
      <c r="Y287" s="1"/>
      <c r="Z287" s="1"/>
    </row>
    <row r="288" ht="14.25" customHeight="1">
      <c r="A288" s="322" t="s">
        <v>2752</v>
      </c>
      <c r="B288" s="323">
        <v>17.0</v>
      </c>
      <c r="C288" s="318"/>
      <c r="D288" s="324">
        <v>3511.0</v>
      </c>
      <c r="E288" s="325" t="s">
        <v>1019</v>
      </c>
      <c r="F288" s="199"/>
      <c r="G288" s="199"/>
      <c r="H288" s="199"/>
      <c r="I288" s="326"/>
      <c r="J288" s="1"/>
      <c r="K288" s="1"/>
      <c r="L288" s="1"/>
      <c r="M288" s="1"/>
      <c r="N288" s="1"/>
      <c r="O288" s="1"/>
      <c r="P288" s="1"/>
      <c r="Q288" s="1"/>
      <c r="R288" s="1"/>
      <c r="S288" s="1"/>
      <c r="T288" s="1"/>
      <c r="U288" s="1"/>
      <c r="V288" s="1"/>
      <c r="W288" s="1"/>
      <c r="X288" s="1"/>
      <c r="Y288" s="1"/>
      <c r="Z288" s="1"/>
    </row>
    <row r="289" ht="14.25" customHeight="1">
      <c r="A289" s="322" t="s">
        <v>2753</v>
      </c>
      <c r="B289" s="323">
        <v>4.0</v>
      </c>
      <c r="C289" s="318"/>
      <c r="D289" s="324">
        <v>3512.0</v>
      </c>
      <c r="E289" s="325" t="s">
        <v>1022</v>
      </c>
      <c r="F289" s="199"/>
      <c r="G289" s="199"/>
      <c r="H289" s="199"/>
      <c r="I289" s="326"/>
      <c r="J289" s="1"/>
      <c r="K289" s="1"/>
      <c r="L289" s="1"/>
      <c r="M289" s="1"/>
      <c r="N289" s="1"/>
      <c r="O289" s="1"/>
      <c r="P289" s="1"/>
      <c r="Q289" s="1"/>
      <c r="R289" s="1"/>
      <c r="S289" s="1"/>
      <c r="T289" s="1"/>
      <c r="U289" s="1"/>
      <c r="V289" s="1"/>
      <c r="W289" s="1"/>
      <c r="X289" s="1"/>
      <c r="Y289" s="1"/>
      <c r="Z289" s="1"/>
    </row>
    <row r="290" ht="14.25" customHeight="1">
      <c r="A290" s="322" t="s">
        <v>2754</v>
      </c>
      <c r="B290" s="323">
        <v>16.0</v>
      </c>
      <c r="C290" s="318"/>
      <c r="D290" s="324">
        <v>3513.0</v>
      </c>
      <c r="E290" s="325" t="s">
        <v>1025</v>
      </c>
      <c r="F290" s="199"/>
      <c r="G290" s="199"/>
      <c r="H290" s="199"/>
      <c r="I290" s="326"/>
      <c r="J290" s="1"/>
      <c r="K290" s="1"/>
      <c r="L290" s="1"/>
      <c r="M290" s="1"/>
      <c r="N290" s="1"/>
      <c r="O290" s="1"/>
      <c r="P290" s="1"/>
      <c r="Q290" s="1"/>
      <c r="R290" s="1"/>
      <c r="S290" s="1"/>
      <c r="T290" s="1"/>
      <c r="U290" s="1"/>
      <c r="V290" s="1"/>
      <c r="W290" s="1"/>
      <c r="X290" s="1"/>
      <c r="Y290" s="1"/>
      <c r="Z290" s="1"/>
    </row>
    <row r="291" ht="14.25" customHeight="1">
      <c r="A291" s="322" t="s">
        <v>2755</v>
      </c>
      <c r="B291" s="323">
        <v>13.0</v>
      </c>
      <c r="C291" s="318"/>
      <c r="D291" s="324">
        <v>3514.0</v>
      </c>
      <c r="E291" s="325" t="s">
        <v>1028</v>
      </c>
      <c r="F291" s="199"/>
      <c r="G291" s="199"/>
      <c r="H291" s="199"/>
      <c r="I291" s="326"/>
      <c r="J291" s="1"/>
      <c r="K291" s="1"/>
      <c r="L291" s="1"/>
      <c r="M291" s="1"/>
      <c r="N291" s="1"/>
      <c r="O291" s="1"/>
      <c r="P291" s="1"/>
      <c r="Q291" s="1"/>
      <c r="R291" s="1"/>
      <c r="S291" s="1"/>
      <c r="T291" s="1"/>
      <c r="U291" s="1"/>
      <c r="V291" s="1"/>
      <c r="W291" s="1"/>
      <c r="X291" s="1"/>
      <c r="Y291" s="1"/>
      <c r="Z291" s="1"/>
    </row>
    <row r="292" ht="14.25" customHeight="1">
      <c r="A292" s="322" t="s">
        <v>2756</v>
      </c>
      <c r="B292" s="323">
        <v>10.0</v>
      </c>
      <c r="C292" s="318"/>
      <c r="D292" s="324">
        <v>3521.0</v>
      </c>
      <c r="E292" s="325" t="s">
        <v>1031</v>
      </c>
      <c r="F292" s="199"/>
      <c r="G292" s="199"/>
      <c r="H292" s="199"/>
      <c r="I292" s="326"/>
      <c r="J292" s="1"/>
      <c r="K292" s="1"/>
      <c r="L292" s="1"/>
      <c r="M292" s="1"/>
      <c r="N292" s="1"/>
      <c r="O292" s="1"/>
      <c r="P292" s="1"/>
      <c r="Q292" s="1"/>
      <c r="R292" s="1"/>
      <c r="S292" s="1"/>
      <c r="T292" s="1"/>
      <c r="U292" s="1"/>
      <c r="V292" s="1"/>
      <c r="W292" s="1"/>
      <c r="X292" s="1"/>
      <c r="Y292" s="1"/>
      <c r="Z292" s="1"/>
    </row>
    <row r="293" ht="14.25" customHeight="1">
      <c r="A293" s="322" t="s">
        <v>2757</v>
      </c>
      <c r="B293" s="323">
        <v>12.0</v>
      </c>
      <c r="C293" s="318"/>
      <c r="D293" s="324">
        <v>3522.0</v>
      </c>
      <c r="E293" s="325" t="s">
        <v>1034</v>
      </c>
      <c r="F293" s="199"/>
      <c r="G293" s="199"/>
      <c r="H293" s="199"/>
      <c r="I293" s="326"/>
      <c r="J293" s="1"/>
      <c r="K293" s="1"/>
      <c r="L293" s="1"/>
      <c r="M293" s="1"/>
      <c r="N293" s="1"/>
      <c r="O293" s="1"/>
      <c r="P293" s="1"/>
      <c r="Q293" s="1"/>
      <c r="R293" s="1"/>
      <c r="S293" s="1"/>
      <c r="T293" s="1"/>
      <c r="U293" s="1"/>
      <c r="V293" s="1"/>
      <c r="W293" s="1"/>
      <c r="X293" s="1"/>
      <c r="Y293" s="1"/>
      <c r="Z293" s="1"/>
    </row>
    <row r="294" ht="14.25" customHeight="1">
      <c r="A294" s="322" t="s">
        <v>2758</v>
      </c>
      <c r="B294" s="323">
        <v>12.0</v>
      </c>
      <c r="C294" s="318"/>
      <c r="D294" s="324">
        <v>3523.0</v>
      </c>
      <c r="E294" s="325" t="s">
        <v>1037</v>
      </c>
      <c r="F294" s="199"/>
      <c r="G294" s="199"/>
      <c r="H294" s="199"/>
      <c r="I294" s="326"/>
      <c r="J294" s="1"/>
      <c r="K294" s="1"/>
      <c r="L294" s="1"/>
      <c r="M294" s="1"/>
      <c r="N294" s="1"/>
      <c r="O294" s="1"/>
      <c r="P294" s="1"/>
      <c r="Q294" s="1"/>
      <c r="R294" s="1"/>
      <c r="S294" s="1"/>
      <c r="T294" s="1"/>
      <c r="U294" s="1"/>
      <c r="V294" s="1"/>
      <c r="W294" s="1"/>
      <c r="X294" s="1"/>
      <c r="Y294" s="1"/>
      <c r="Z294" s="1"/>
    </row>
    <row r="295" ht="14.25" customHeight="1">
      <c r="A295" s="322" t="s">
        <v>2759</v>
      </c>
      <c r="B295" s="323">
        <v>7.0</v>
      </c>
      <c r="C295" s="318"/>
      <c r="D295" s="324">
        <v>3530.0</v>
      </c>
      <c r="E295" s="325" t="s">
        <v>1040</v>
      </c>
      <c r="F295" s="199"/>
      <c r="G295" s="199"/>
      <c r="H295" s="199"/>
      <c r="I295" s="326"/>
      <c r="J295" s="1"/>
      <c r="K295" s="1"/>
      <c r="L295" s="1"/>
      <c r="M295" s="1"/>
      <c r="N295" s="1"/>
      <c r="O295" s="1"/>
      <c r="P295" s="1"/>
      <c r="Q295" s="1"/>
      <c r="R295" s="1"/>
      <c r="S295" s="1"/>
      <c r="T295" s="1"/>
      <c r="U295" s="1"/>
      <c r="V295" s="1"/>
      <c r="W295" s="1"/>
      <c r="X295" s="1"/>
      <c r="Y295" s="1"/>
      <c r="Z295" s="1"/>
    </row>
    <row r="296" ht="14.25" customHeight="1">
      <c r="A296" s="322" t="s">
        <v>2760</v>
      </c>
      <c r="B296" s="323">
        <v>9.0</v>
      </c>
      <c r="C296" s="318"/>
      <c r="D296" s="324">
        <v>3600.0</v>
      </c>
      <c r="E296" s="325" t="s">
        <v>1043</v>
      </c>
      <c r="F296" s="199"/>
      <c r="G296" s="199"/>
      <c r="H296" s="199"/>
      <c r="I296" s="326"/>
      <c r="J296" s="1"/>
      <c r="K296" s="1"/>
      <c r="L296" s="1"/>
      <c r="M296" s="1"/>
      <c r="N296" s="1"/>
      <c r="O296" s="1"/>
      <c r="P296" s="1"/>
      <c r="Q296" s="1"/>
      <c r="R296" s="1"/>
      <c r="S296" s="1"/>
      <c r="T296" s="1"/>
      <c r="U296" s="1"/>
      <c r="V296" s="1"/>
      <c r="W296" s="1"/>
      <c r="X296" s="1"/>
      <c r="Y296" s="1"/>
      <c r="Z296" s="1"/>
    </row>
    <row r="297" ht="14.25" customHeight="1">
      <c r="A297" s="322" t="s">
        <v>2761</v>
      </c>
      <c r="B297" s="323">
        <v>2.0</v>
      </c>
      <c r="C297" s="318"/>
      <c r="D297" s="324">
        <v>3700.0</v>
      </c>
      <c r="E297" s="325" t="s">
        <v>1046</v>
      </c>
      <c r="F297" s="199"/>
      <c r="G297" s="199"/>
      <c r="H297" s="199"/>
      <c r="I297" s="326"/>
      <c r="J297" s="1"/>
      <c r="K297" s="1"/>
      <c r="L297" s="1"/>
      <c r="M297" s="1"/>
      <c r="N297" s="1"/>
      <c r="O297" s="1"/>
      <c r="P297" s="1"/>
      <c r="Q297" s="1"/>
      <c r="R297" s="1"/>
      <c r="S297" s="1"/>
      <c r="T297" s="1"/>
      <c r="U297" s="1"/>
      <c r="V297" s="1"/>
      <c r="W297" s="1"/>
      <c r="X297" s="1"/>
      <c r="Y297" s="1"/>
      <c r="Z297" s="1"/>
    </row>
    <row r="298" ht="14.25" customHeight="1">
      <c r="A298" s="322" t="s">
        <v>2762</v>
      </c>
      <c r="B298" s="323">
        <v>5.0</v>
      </c>
      <c r="C298" s="318"/>
      <c r="D298" s="324">
        <v>3811.0</v>
      </c>
      <c r="E298" s="325" t="s">
        <v>1049</v>
      </c>
      <c r="F298" s="199"/>
      <c r="G298" s="199"/>
      <c r="H298" s="199"/>
      <c r="I298" s="326"/>
      <c r="J298" s="1"/>
      <c r="K298" s="1"/>
      <c r="L298" s="1"/>
      <c r="M298" s="1"/>
      <c r="N298" s="1"/>
      <c r="O298" s="1"/>
      <c r="P298" s="1"/>
      <c r="Q298" s="1"/>
      <c r="R298" s="1"/>
      <c r="S298" s="1"/>
      <c r="T298" s="1"/>
      <c r="U298" s="1"/>
      <c r="V298" s="1"/>
      <c r="W298" s="1"/>
      <c r="X298" s="1"/>
      <c r="Y298" s="1"/>
      <c r="Z298" s="1"/>
    </row>
    <row r="299" ht="14.25" customHeight="1">
      <c r="A299" s="322" t="s">
        <v>2763</v>
      </c>
      <c r="B299" s="323">
        <v>8.0</v>
      </c>
      <c r="C299" s="318"/>
      <c r="D299" s="324">
        <v>3812.0</v>
      </c>
      <c r="E299" s="325" t="s">
        <v>1052</v>
      </c>
      <c r="F299" s="199"/>
      <c r="G299" s="199"/>
      <c r="H299" s="199"/>
      <c r="I299" s="326"/>
      <c r="J299" s="1"/>
      <c r="K299" s="1"/>
      <c r="L299" s="1"/>
      <c r="M299" s="1"/>
      <c r="N299" s="1"/>
      <c r="O299" s="1"/>
      <c r="P299" s="1"/>
      <c r="Q299" s="1"/>
      <c r="R299" s="1"/>
      <c r="S299" s="1"/>
      <c r="T299" s="1"/>
      <c r="U299" s="1"/>
      <c r="V299" s="1"/>
      <c r="W299" s="1"/>
      <c r="X299" s="1"/>
      <c r="Y299" s="1"/>
      <c r="Z299" s="1"/>
    </row>
    <row r="300" ht="14.25" customHeight="1">
      <c r="A300" s="322" t="s">
        <v>2764</v>
      </c>
      <c r="B300" s="323">
        <v>13.0</v>
      </c>
      <c r="C300" s="318"/>
      <c r="D300" s="324">
        <v>3821.0</v>
      </c>
      <c r="E300" s="325" t="s">
        <v>1055</v>
      </c>
      <c r="F300" s="199"/>
      <c r="G300" s="199"/>
      <c r="H300" s="199"/>
      <c r="I300" s="326"/>
      <c r="J300" s="1"/>
      <c r="K300" s="1"/>
      <c r="L300" s="1"/>
      <c r="M300" s="1"/>
      <c r="N300" s="1"/>
      <c r="O300" s="1"/>
      <c r="P300" s="1"/>
      <c r="Q300" s="1"/>
      <c r="R300" s="1"/>
      <c r="S300" s="1"/>
      <c r="T300" s="1"/>
      <c r="U300" s="1"/>
      <c r="V300" s="1"/>
      <c r="W300" s="1"/>
      <c r="X300" s="1"/>
      <c r="Y300" s="1"/>
      <c r="Z300" s="1"/>
    </row>
    <row r="301" ht="14.25" customHeight="1">
      <c r="A301" s="322" t="s">
        <v>2765</v>
      </c>
      <c r="B301" s="323">
        <v>18.0</v>
      </c>
      <c r="C301" s="318"/>
      <c r="D301" s="324">
        <v>3822.0</v>
      </c>
      <c r="E301" s="325" t="s">
        <v>1058</v>
      </c>
      <c r="F301" s="199"/>
      <c r="G301" s="199"/>
      <c r="H301" s="199"/>
      <c r="I301" s="326"/>
      <c r="J301" s="1"/>
      <c r="K301" s="1"/>
      <c r="L301" s="1"/>
      <c r="M301" s="1"/>
      <c r="N301" s="1"/>
      <c r="O301" s="1"/>
      <c r="P301" s="1"/>
      <c r="Q301" s="1"/>
      <c r="R301" s="1"/>
      <c r="S301" s="1"/>
      <c r="T301" s="1"/>
      <c r="U301" s="1"/>
      <c r="V301" s="1"/>
      <c r="W301" s="1"/>
      <c r="X301" s="1"/>
      <c r="Y301" s="1"/>
      <c r="Z301" s="1"/>
    </row>
    <row r="302" ht="14.25" customHeight="1">
      <c r="A302" s="322" t="s">
        <v>2766</v>
      </c>
      <c r="B302" s="323">
        <v>6.0</v>
      </c>
      <c r="C302" s="318"/>
      <c r="D302" s="324">
        <v>3831.0</v>
      </c>
      <c r="E302" s="325" t="s">
        <v>1061</v>
      </c>
      <c r="F302" s="199"/>
      <c r="G302" s="199"/>
      <c r="H302" s="199"/>
      <c r="I302" s="326"/>
      <c r="J302" s="1"/>
      <c r="K302" s="1"/>
      <c r="L302" s="1"/>
      <c r="M302" s="1"/>
      <c r="N302" s="1"/>
      <c r="O302" s="1"/>
      <c r="P302" s="1"/>
      <c r="Q302" s="1"/>
      <c r="R302" s="1"/>
      <c r="S302" s="1"/>
      <c r="T302" s="1"/>
      <c r="U302" s="1"/>
      <c r="V302" s="1"/>
      <c r="W302" s="1"/>
      <c r="X302" s="1"/>
      <c r="Y302" s="1"/>
      <c r="Z302" s="1"/>
    </row>
    <row r="303" ht="14.25" customHeight="1">
      <c r="A303" s="322" t="s">
        <v>2767</v>
      </c>
      <c r="B303" s="323">
        <v>6.0</v>
      </c>
      <c r="C303" s="318"/>
      <c r="D303" s="324">
        <v>3832.0</v>
      </c>
      <c r="E303" s="325" t="s">
        <v>1064</v>
      </c>
      <c r="F303" s="199"/>
      <c r="G303" s="199"/>
      <c r="H303" s="199"/>
      <c r="I303" s="326"/>
      <c r="J303" s="1"/>
      <c r="K303" s="1"/>
      <c r="L303" s="1"/>
      <c r="M303" s="1"/>
      <c r="N303" s="1"/>
      <c r="O303" s="1"/>
      <c r="P303" s="1"/>
      <c r="Q303" s="1"/>
      <c r="R303" s="1"/>
      <c r="S303" s="1"/>
      <c r="T303" s="1"/>
      <c r="U303" s="1"/>
      <c r="V303" s="1"/>
      <c r="W303" s="1"/>
      <c r="X303" s="1"/>
      <c r="Y303" s="1"/>
      <c r="Z303" s="1"/>
    </row>
    <row r="304" ht="14.25" customHeight="1">
      <c r="A304" s="322" t="s">
        <v>2768</v>
      </c>
      <c r="B304" s="323">
        <v>3.0</v>
      </c>
      <c r="C304" s="318"/>
      <c r="D304" s="324">
        <v>3900.0</v>
      </c>
      <c r="E304" s="325" t="s">
        <v>1067</v>
      </c>
      <c r="F304" s="199"/>
      <c r="G304" s="199"/>
      <c r="H304" s="199"/>
      <c r="I304" s="326"/>
      <c r="J304" s="1"/>
      <c r="K304" s="1"/>
      <c r="L304" s="1"/>
      <c r="M304" s="1"/>
      <c r="N304" s="1"/>
      <c r="O304" s="1"/>
      <c r="P304" s="1"/>
      <c r="Q304" s="1"/>
      <c r="R304" s="1"/>
      <c r="S304" s="1"/>
      <c r="T304" s="1"/>
      <c r="U304" s="1"/>
      <c r="V304" s="1"/>
      <c r="W304" s="1"/>
      <c r="X304" s="1"/>
      <c r="Y304" s="1"/>
      <c r="Z304" s="1"/>
    </row>
    <row r="305" ht="14.25" customHeight="1">
      <c r="A305" s="322" t="s">
        <v>2769</v>
      </c>
      <c r="B305" s="323">
        <v>16.0</v>
      </c>
      <c r="C305" s="318"/>
      <c r="D305" s="324">
        <v>4110.0</v>
      </c>
      <c r="E305" s="325" t="s">
        <v>1070</v>
      </c>
      <c r="F305" s="199"/>
      <c r="G305" s="199"/>
      <c r="H305" s="199"/>
      <c r="I305" s="326"/>
      <c r="J305" s="1"/>
      <c r="K305" s="1"/>
      <c r="L305" s="1"/>
      <c r="M305" s="1"/>
      <c r="N305" s="1"/>
      <c r="O305" s="1"/>
      <c r="P305" s="1"/>
      <c r="Q305" s="1"/>
      <c r="R305" s="1"/>
      <c r="S305" s="1"/>
      <c r="T305" s="1"/>
      <c r="U305" s="1"/>
      <c r="V305" s="1"/>
      <c r="W305" s="1"/>
      <c r="X305" s="1"/>
      <c r="Y305" s="1"/>
      <c r="Z305" s="1"/>
    </row>
    <row r="306" ht="14.25" customHeight="1">
      <c r="A306" s="322" t="s">
        <v>2770</v>
      </c>
      <c r="B306" s="323">
        <v>13.0</v>
      </c>
      <c r="C306" s="318"/>
      <c r="D306" s="324">
        <v>4120.0</v>
      </c>
      <c r="E306" s="325" t="s">
        <v>1073</v>
      </c>
      <c r="F306" s="199"/>
      <c r="G306" s="199"/>
      <c r="H306" s="199"/>
      <c r="I306" s="326"/>
      <c r="J306" s="1"/>
      <c r="K306" s="1"/>
      <c r="L306" s="1"/>
      <c r="M306" s="1"/>
      <c r="N306" s="1"/>
      <c r="O306" s="1"/>
      <c r="P306" s="1"/>
      <c r="Q306" s="1"/>
      <c r="R306" s="1"/>
      <c r="S306" s="1"/>
      <c r="T306" s="1"/>
      <c r="U306" s="1"/>
      <c r="V306" s="1"/>
      <c r="W306" s="1"/>
      <c r="X306" s="1"/>
      <c r="Y306" s="1"/>
      <c r="Z306" s="1"/>
    </row>
    <row r="307" ht="14.25" customHeight="1">
      <c r="A307" s="322" t="s">
        <v>2771</v>
      </c>
      <c r="B307" s="323">
        <v>4.0</v>
      </c>
      <c r="C307" s="318"/>
      <c r="D307" s="324">
        <v>4211.0</v>
      </c>
      <c r="E307" s="325" t="s">
        <v>1076</v>
      </c>
      <c r="F307" s="199"/>
      <c r="G307" s="199"/>
      <c r="H307" s="199"/>
      <c r="I307" s="326"/>
      <c r="J307" s="1"/>
      <c r="K307" s="1"/>
      <c r="L307" s="1"/>
      <c r="M307" s="1"/>
      <c r="N307" s="1"/>
      <c r="O307" s="1"/>
      <c r="P307" s="1"/>
      <c r="Q307" s="1"/>
      <c r="R307" s="1"/>
      <c r="S307" s="1"/>
      <c r="T307" s="1"/>
      <c r="U307" s="1"/>
      <c r="V307" s="1"/>
      <c r="W307" s="1"/>
      <c r="X307" s="1"/>
      <c r="Y307" s="1"/>
      <c r="Z307" s="1"/>
    </row>
    <row r="308" ht="14.25" customHeight="1">
      <c r="A308" s="322" t="s">
        <v>2772</v>
      </c>
      <c r="B308" s="323">
        <v>17.0</v>
      </c>
      <c r="C308" s="318"/>
      <c r="D308" s="324">
        <v>4212.0</v>
      </c>
      <c r="E308" s="325" t="s">
        <v>1079</v>
      </c>
      <c r="F308" s="199"/>
      <c r="G308" s="199"/>
      <c r="H308" s="199"/>
      <c r="I308" s="326"/>
      <c r="J308" s="1"/>
      <c r="K308" s="1"/>
      <c r="L308" s="1"/>
      <c r="M308" s="1"/>
      <c r="N308" s="1"/>
      <c r="O308" s="1"/>
      <c r="P308" s="1"/>
      <c r="Q308" s="1"/>
      <c r="R308" s="1"/>
      <c r="S308" s="1"/>
      <c r="T308" s="1"/>
      <c r="U308" s="1"/>
      <c r="V308" s="1"/>
      <c r="W308" s="1"/>
      <c r="X308" s="1"/>
      <c r="Y308" s="1"/>
      <c r="Z308" s="1"/>
    </row>
    <row r="309" ht="14.25" customHeight="1">
      <c r="A309" s="322" t="s">
        <v>2773</v>
      </c>
      <c r="B309" s="323">
        <v>12.0</v>
      </c>
      <c r="C309" s="318"/>
      <c r="D309" s="324">
        <v>4213.0</v>
      </c>
      <c r="E309" s="325" t="s">
        <v>1082</v>
      </c>
      <c r="F309" s="199"/>
      <c r="G309" s="199"/>
      <c r="H309" s="199"/>
      <c r="I309" s="326"/>
      <c r="J309" s="1"/>
      <c r="K309" s="1"/>
      <c r="L309" s="1"/>
      <c r="M309" s="1"/>
      <c r="N309" s="1"/>
      <c r="O309" s="1"/>
      <c r="P309" s="1"/>
      <c r="Q309" s="1"/>
      <c r="R309" s="1"/>
      <c r="S309" s="1"/>
      <c r="T309" s="1"/>
      <c r="U309" s="1"/>
      <c r="V309" s="1"/>
      <c r="W309" s="1"/>
      <c r="X309" s="1"/>
      <c r="Y309" s="1"/>
      <c r="Z309" s="1"/>
    </row>
    <row r="310" ht="14.25" customHeight="1">
      <c r="A310" s="322" t="s">
        <v>2774</v>
      </c>
      <c r="B310" s="323">
        <v>17.0</v>
      </c>
      <c r="C310" s="318"/>
      <c r="D310" s="324">
        <v>4221.0</v>
      </c>
      <c r="E310" s="325" t="s">
        <v>1085</v>
      </c>
      <c r="F310" s="199"/>
      <c r="G310" s="199"/>
      <c r="H310" s="199"/>
      <c r="I310" s="326"/>
      <c r="J310" s="1"/>
      <c r="K310" s="1"/>
      <c r="L310" s="1"/>
      <c r="M310" s="1"/>
      <c r="N310" s="1"/>
      <c r="O310" s="1"/>
      <c r="P310" s="1"/>
      <c r="Q310" s="1"/>
      <c r="R310" s="1"/>
      <c r="S310" s="1"/>
      <c r="T310" s="1"/>
      <c r="U310" s="1"/>
      <c r="V310" s="1"/>
      <c r="W310" s="1"/>
      <c r="X310" s="1"/>
      <c r="Y310" s="1"/>
      <c r="Z310" s="1"/>
    </row>
    <row r="311" ht="14.25" customHeight="1">
      <c r="A311" s="322" t="s">
        <v>2775</v>
      </c>
      <c r="B311" s="323">
        <v>8.0</v>
      </c>
      <c r="C311" s="318"/>
      <c r="D311" s="324">
        <v>4222.0</v>
      </c>
      <c r="E311" s="325" t="s">
        <v>1088</v>
      </c>
      <c r="F311" s="199"/>
      <c r="G311" s="199"/>
      <c r="H311" s="199"/>
      <c r="I311" s="326"/>
      <c r="J311" s="1"/>
      <c r="K311" s="1"/>
      <c r="L311" s="1"/>
      <c r="M311" s="1"/>
      <c r="N311" s="1"/>
      <c r="O311" s="1"/>
      <c r="P311" s="1"/>
      <c r="Q311" s="1"/>
      <c r="R311" s="1"/>
      <c r="S311" s="1"/>
      <c r="T311" s="1"/>
      <c r="U311" s="1"/>
      <c r="V311" s="1"/>
      <c r="W311" s="1"/>
      <c r="X311" s="1"/>
      <c r="Y311" s="1"/>
      <c r="Z311" s="1"/>
    </row>
    <row r="312" ht="14.25" customHeight="1">
      <c r="A312" s="322" t="s">
        <v>2776</v>
      </c>
      <c r="B312" s="323">
        <v>8.0</v>
      </c>
      <c r="C312" s="318"/>
      <c r="D312" s="324">
        <v>4291.0</v>
      </c>
      <c r="E312" s="325" t="s">
        <v>1091</v>
      </c>
      <c r="F312" s="199"/>
      <c r="G312" s="199"/>
      <c r="H312" s="199"/>
      <c r="I312" s="326"/>
      <c r="J312" s="1"/>
      <c r="K312" s="1"/>
      <c r="L312" s="1"/>
      <c r="M312" s="1"/>
      <c r="N312" s="1"/>
      <c r="O312" s="1"/>
      <c r="P312" s="1"/>
      <c r="Q312" s="1"/>
      <c r="R312" s="1"/>
      <c r="S312" s="1"/>
      <c r="T312" s="1"/>
      <c r="U312" s="1"/>
      <c r="V312" s="1"/>
      <c r="W312" s="1"/>
      <c r="X312" s="1"/>
      <c r="Y312" s="1"/>
      <c r="Z312" s="1"/>
    </row>
    <row r="313" ht="14.25" customHeight="1">
      <c r="A313" s="322" t="s">
        <v>2777</v>
      </c>
      <c r="B313" s="323">
        <v>12.0</v>
      </c>
      <c r="C313" s="318"/>
      <c r="D313" s="324">
        <v>4299.0</v>
      </c>
      <c r="E313" s="325" t="s">
        <v>1094</v>
      </c>
      <c r="F313" s="199"/>
      <c r="G313" s="199"/>
      <c r="H313" s="199"/>
      <c r="I313" s="326"/>
      <c r="J313" s="1"/>
      <c r="K313" s="1"/>
      <c r="L313" s="1"/>
      <c r="M313" s="1"/>
      <c r="N313" s="1"/>
      <c r="O313" s="1"/>
      <c r="P313" s="1"/>
      <c r="Q313" s="1"/>
      <c r="R313" s="1"/>
      <c r="S313" s="1"/>
      <c r="T313" s="1"/>
      <c r="U313" s="1"/>
      <c r="V313" s="1"/>
      <c r="W313" s="1"/>
      <c r="X313" s="1"/>
      <c r="Y313" s="1"/>
      <c r="Z313" s="1"/>
    </row>
    <row r="314" ht="14.25" customHeight="1">
      <c r="A314" s="322" t="s">
        <v>2778</v>
      </c>
      <c r="B314" s="323">
        <v>18.0</v>
      </c>
      <c r="C314" s="318"/>
      <c r="D314" s="324">
        <v>4311.0</v>
      </c>
      <c r="E314" s="325" t="s">
        <v>1097</v>
      </c>
      <c r="F314" s="199"/>
      <c r="G314" s="199"/>
      <c r="H314" s="199"/>
      <c r="I314" s="326"/>
      <c r="J314" s="1"/>
      <c r="K314" s="1"/>
      <c r="L314" s="1"/>
      <c r="M314" s="1"/>
      <c r="N314" s="1"/>
      <c r="O314" s="1"/>
      <c r="P314" s="1"/>
      <c r="Q314" s="1"/>
      <c r="R314" s="1"/>
      <c r="S314" s="1"/>
      <c r="T314" s="1"/>
      <c r="U314" s="1"/>
      <c r="V314" s="1"/>
      <c r="W314" s="1"/>
      <c r="X314" s="1"/>
      <c r="Y314" s="1"/>
      <c r="Z314" s="1"/>
    </row>
    <row r="315" ht="14.25" customHeight="1">
      <c r="A315" s="322" t="s">
        <v>2779</v>
      </c>
      <c r="B315" s="323">
        <v>19.0</v>
      </c>
      <c r="C315" s="318"/>
      <c r="D315" s="324">
        <v>4312.0</v>
      </c>
      <c r="E315" s="325" t="s">
        <v>1100</v>
      </c>
      <c r="F315" s="199"/>
      <c r="G315" s="199"/>
      <c r="H315" s="199"/>
      <c r="I315" s="326"/>
      <c r="J315" s="1"/>
      <c r="K315" s="1"/>
      <c r="L315" s="1"/>
      <c r="M315" s="1"/>
      <c r="N315" s="1"/>
      <c r="O315" s="1"/>
      <c r="P315" s="1"/>
      <c r="Q315" s="1"/>
      <c r="R315" s="1"/>
      <c r="S315" s="1"/>
      <c r="T315" s="1"/>
      <c r="U315" s="1"/>
      <c r="V315" s="1"/>
      <c r="W315" s="1"/>
      <c r="X315" s="1"/>
      <c r="Y315" s="1"/>
      <c r="Z315" s="1"/>
    </row>
    <row r="316" ht="14.25" customHeight="1">
      <c r="A316" s="322" t="s">
        <v>2780</v>
      </c>
      <c r="B316" s="323">
        <v>10.0</v>
      </c>
      <c r="C316" s="318"/>
      <c r="D316" s="324">
        <v>4313.0</v>
      </c>
      <c r="E316" s="325" t="s">
        <v>1103</v>
      </c>
      <c r="F316" s="199"/>
      <c r="G316" s="199"/>
      <c r="H316" s="199"/>
      <c r="I316" s="326"/>
      <c r="J316" s="1"/>
      <c r="K316" s="1"/>
      <c r="L316" s="1"/>
      <c r="M316" s="1"/>
      <c r="N316" s="1"/>
      <c r="O316" s="1"/>
      <c r="P316" s="1"/>
      <c r="Q316" s="1"/>
      <c r="R316" s="1"/>
      <c r="S316" s="1"/>
      <c r="T316" s="1"/>
      <c r="U316" s="1"/>
      <c r="V316" s="1"/>
      <c r="W316" s="1"/>
      <c r="X316" s="1"/>
      <c r="Y316" s="1"/>
      <c r="Z316" s="1"/>
    </row>
    <row r="317" ht="14.25" customHeight="1">
      <c r="A317" s="322" t="s">
        <v>2781</v>
      </c>
      <c r="B317" s="323">
        <v>19.0</v>
      </c>
      <c r="C317" s="318"/>
      <c r="D317" s="324">
        <v>4321.0</v>
      </c>
      <c r="E317" s="325" t="s">
        <v>1106</v>
      </c>
      <c r="F317" s="199"/>
      <c r="G317" s="199"/>
      <c r="H317" s="199"/>
      <c r="I317" s="326"/>
      <c r="J317" s="1"/>
      <c r="K317" s="1"/>
      <c r="L317" s="1"/>
      <c r="M317" s="1"/>
      <c r="N317" s="1"/>
      <c r="O317" s="1"/>
      <c r="P317" s="1"/>
      <c r="Q317" s="1"/>
      <c r="R317" s="1"/>
      <c r="S317" s="1"/>
      <c r="T317" s="1"/>
      <c r="U317" s="1"/>
      <c r="V317" s="1"/>
      <c r="W317" s="1"/>
      <c r="X317" s="1"/>
      <c r="Y317" s="1"/>
      <c r="Z317" s="1"/>
    </row>
    <row r="318" ht="14.25" customHeight="1">
      <c r="A318" s="322" t="s">
        <v>2782</v>
      </c>
      <c r="B318" s="323">
        <v>20.0</v>
      </c>
      <c r="C318" s="318"/>
      <c r="D318" s="324">
        <v>4322.0</v>
      </c>
      <c r="E318" s="327" t="s">
        <v>1109</v>
      </c>
      <c r="F318" s="199"/>
      <c r="G318" s="199"/>
      <c r="H318" s="199"/>
      <c r="I318" s="326"/>
      <c r="J318" s="1"/>
      <c r="K318" s="1"/>
      <c r="L318" s="1"/>
      <c r="M318" s="1"/>
      <c r="N318" s="1"/>
      <c r="O318" s="1"/>
      <c r="P318" s="1"/>
      <c r="Q318" s="1"/>
      <c r="R318" s="1"/>
      <c r="S318" s="1"/>
      <c r="T318" s="1"/>
      <c r="U318" s="1"/>
      <c r="V318" s="1"/>
      <c r="W318" s="1"/>
      <c r="X318" s="1"/>
      <c r="Y318" s="1"/>
      <c r="Z318" s="1"/>
    </row>
    <row r="319" ht="14.25" customHeight="1">
      <c r="A319" s="322" t="s">
        <v>2783</v>
      </c>
      <c r="B319" s="323">
        <v>12.0</v>
      </c>
      <c r="C319" s="318"/>
      <c r="D319" s="324">
        <v>4329.0</v>
      </c>
      <c r="E319" s="325" t="s">
        <v>1112</v>
      </c>
      <c r="F319" s="199"/>
      <c r="G319" s="199"/>
      <c r="H319" s="199"/>
      <c r="I319" s="326"/>
      <c r="J319" s="1"/>
      <c r="K319" s="1"/>
      <c r="L319" s="1"/>
      <c r="M319" s="1"/>
      <c r="N319" s="1"/>
      <c r="O319" s="1"/>
      <c r="P319" s="1"/>
      <c r="Q319" s="1"/>
      <c r="R319" s="1"/>
      <c r="S319" s="1"/>
      <c r="T319" s="1"/>
      <c r="U319" s="1"/>
      <c r="V319" s="1"/>
      <c r="W319" s="1"/>
      <c r="X319" s="1"/>
      <c r="Y319" s="1"/>
      <c r="Z319" s="1"/>
    </row>
    <row r="320" ht="14.25" customHeight="1">
      <c r="A320" s="322" t="s">
        <v>2784</v>
      </c>
      <c r="B320" s="323">
        <v>1.0</v>
      </c>
      <c r="C320" s="318"/>
      <c r="D320" s="324">
        <v>4331.0</v>
      </c>
      <c r="E320" s="325" t="s">
        <v>1115</v>
      </c>
      <c r="F320" s="199"/>
      <c r="G320" s="199"/>
      <c r="H320" s="199"/>
      <c r="I320" s="326"/>
      <c r="J320" s="1"/>
      <c r="K320" s="1"/>
      <c r="L320" s="1"/>
      <c r="M320" s="1"/>
      <c r="N320" s="1"/>
      <c r="O320" s="1"/>
      <c r="P320" s="1"/>
      <c r="Q320" s="1"/>
      <c r="R320" s="1"/>
      <c r="S320" s="1"/>
      <c r="T320" s="1"/>
      <c r="U320" s="1"/>
      <c r="V320" s="1"/>
      <c r="W320" s="1"/>
      <c r="X320" s="1"/>
      <c r="Y320" s="1"/>
      <c r="Z320" s="1"/>
    </row>
    <row r="321" ht="14.25" customHeight="1">
      <c r="A321" s="322" t="s">
        <v>2785</v>
      </c>
      <c r="B321" s="323">
        <v>2.0</v>
      </c>
      <c r="C321" s="318"/>
      <c r="D321" s="324">
        <v>4332.0</v>
      </c>
      <c r="E321" s="325" t="s">
        <v>1118</v>
      </c>
      <c r="F321" s="199"/>
      <c r="G321" s="199"/>
      <c r="H321" s="199"/>
      <c r="I321" s="326"/>
      <c r="J321" s="1"/>
      <c r="K321" s="1"/>
      <c r="L321" s="1"/>
      <c r="M321" s="1"/>
      <c r="N321" s="1"/>
      <c r="O321" s="1"/>
      <c r="P321" s="1"/>
      <c r="Q321" s="1"/>
      <c r="R321" s="1"/>
      <c r="S321" s="1"/>
      <c r="T321" s="1"/>
      <c r="U321" s="1"/>
      <c r="V321" s="1"/>
      <c r="W321" s="1"/>
      <c r="X321" s="1"/>
      <c r="Y321" s="1"/>
      <c r="Z321" s="1"/>
    </row>
    <row r="322" ht="14.25" customHeight="1">
      <c r="A322" s="322" t="s">
        <v>2786</v>
      </c>
      <c r="B322" s="323">
        <v>14.0</v>
      </c>
      <c r="C322" s="318"/>
      <c r="D322" s="324">
        <v>4333.0</v>
      </c>
      <c r="E322" s="325" t="s">
        <v>1121</v>
      </c>
      <c r="F322" s="199"/>
      <c r="G322" s="199"/>
      <c r="H322" s="199"/>
      <c r="I322" s="326"/>
      <c r="J322" s="1"/>
      <c r="K322" s="1"/>
      <c r="L322" s="1"/>
      <c r="M322" s="1"/>
      <c r="N322" s="1"/>
      <c r="O322" s="1"/>
      <c r="P322" s="1"/>
      <c r="Q322" s="1"/>
      <c r="R322" s="1"/>
      <c r="S322" s="1"/>
      <c r="T322" s="1"/>
      <c r="U322" s="1"/>
      <c r="V322" s="1"/>
      <c r="W322" s="1"/>
      <c r="X322" s="1"/>
      <c r="Y322" s="1"/>
      <c r="Z322" s="1"/>
    </row>
    <row r="323" ht="14.25" customHeight="1">
      <c r="A323" s="322" t="s">
        <v>2787</v>
      </c>
      <c r="B323" s="323">
        <v>9.0</v>
      </c>
      <c r="C323" s="318"/>
      <c r="D323" s="324">
        <v>4334.0</v>
      </c>
      <c r="E323" s="325" t="s">
        <v>1124</v>
      </c>
      <c r="F323" s="199"/>
      <c r="G323" s="199"/>
      <c r="H323" s="199"/>
      <c r="I323" s="326"/>
      <c r="J323" s="1"/>
      <c r="K323" s="1"/>
      <c r="L323" s="1"/>
      <c r="M323" s="1"/>
      <c r="N323" s="1"/>
      <c r="O323" s="1"/>
      <c r="P323" s="1"/>
      <c r="Q323" s="1"/>
      <c r="R323" s="1"/>
      <c r="S323" s="1"/>
      <c r="T323" s="1"/>
      <c r="U323" s="1"/>
      <c r="V323" s="1"/>
      <c r="W323" s="1"/>
      <c r="X323" s="1"/>
      <c r="Y323" s="1"/>
      <c r="Z323" s="1"/>
    </row>
    <row r="324" ht="14.25" customHeight="1">
      <c r="A324" s="322" t="s">
        <v>2788</v>
      </c>
      <c r="B324" s="323">
        <v>17.0</v>
      </c>
      <c r="C324" s="318"/>
      <c r="D324" s="324">
        <v>4339.0</v>
      </c>
      <c r="E324" s="325" t="s">
        <v>1127</v>
      </c>
      <c r="F324" s="199"/>
      <c r="G324" s="199"/>
      <c r="H324" s="199"/>
      <c r="I324" s="326"/>
      <c r="J324" s="1"/>
      <c r="K324" s="1"/>
      <c r="L324" s="1"/>
      <c r="M324" s="1"/>
      <c r="N324" s="1"/>
      <c r="O324" s="1"/>
      <c r="P324" s="1"/>
      <c r="Q324" s="1"/>
      <c r="R324" s="1"/>
      <c r="S324" s="1"/>
      <c r="T324" s="1"/>
      <c r="U324" s="1"/>
      <c r="V324" s="1"/>
      <c r="W324" s="1"/>
      <c r="X324" s="1"/>
      <c r="Y324" s="1"/>
      <c r="Z324" s="1"/>
    </row>
    <row r="325" ht="14.25" customHeight="1">
      <c r="A325" s="322" t="s">
        <v>2789</v>
      </c>
      <c r="B325" s="323">
        <v>16.0</v>
      </c>
      <c r="C325" s="318"/>
      <c r="D325" s="324">
        <v>4391.0</v>
      </c>
      <c r="E325" s="325" t="s">
        <v>1130</v>
      </c>
      <c r="F325" s="199"/>
      <c r="G325" s="199"/>
      <c r="H325" s="199"/>
      <c r="I325" s="326"/>
      <c r="J325" s="1"/>
      <c r="K325" s="1"/>
      <c r="L325" s="1"/>
      <c r="M325" s="1"/>
      <c r="N325" s="1"/>
      <c r="O325" s="1"/>
      <c r="P325" s="1"/>
      <c r="Q325" s="1"/>
      <c r="R325" s="1"/>
      <c r="S325" s="1"/>
      <c r="T325" s="1"/>
      <c r="U325" s="1"/>
      <c r="V325" s="1"/>
      <c r="W325" s="1"/>
      <c r="X325" s="1"/>
      <c r="Y325" s="1"/>
      <c r="Z325" s="1"/>
    </row>
    <row r="326" ht="14.25" customHeight="1">
      <c r="A326" s="322" t="s">
        <v>2790</v>
      </c>
      <c r="B326" s="323">
        <v>4.0</v>
      </c>
      <c r="C326" s="318"/>
      <c r="D326" s="324">
        <v>4399.0</v>
      </c>
      <c r="E326" s="325" t="s">
        <v>1133</v>
      </c>
      <c r="F326" s="199"/>
      <c r="G326" s="199"/>
      <c r="H326" s="199"/>
      <c r="I326" s="326"/>
      <c r="J326" s="1"/>
      <c r="K326" s="1"/>
      <c r="L326" s="1"/>
      <c r="M326" s="1"/>
      <c r="N326" s="1"/>
      <c r="O326" s="1"/>
      <c r="P326" s="1"/>
      <c r="Q326" s="1"/>
      <c r="R326" s="1"/>
      <c r="S326" s="1"/>
      <c r="T326" s="1"/>
      <c r="U326" s="1"/>
      <c r="V326" s="1"/>
      <c r="W326" s="1"/>
      <c r="X326" s="1"/>
      <c r="Y326" s="1"/>
      <c r="Z326" s="1"/>
    </row>
    <row r="327" ht="14.25" customHeight="1">
      <c r="A327" s="322" t="s">
        <v>2791</v>
      </c>
      <c r="B327" s="323">
        <v>13.0</v>
      </c>
      <c r="C327" s="318"/>
      <c r="D327" s="324">
        <v>4511.0</v>
      </c>
      <c r="E327" s="325" t="s">
        <v>1136</v>
      </c>
      <c r="F327" s="199"/>
      <c r="G327" s="199"/>
      <c r="H327" s="199"/>
      <c r="I327" s="326"/>
      <c r="J327" s="1"/>
      <c r="K327" s="1"/>
      <c r="L327" s="1"/>
      <c r="M327" s="1"/>
      <c r="N327" s="1"/>
      <c r="O327" s="1"/>
      <c r="P327" s="1"/>
      <c r="Q327" s="1"/>
      <c r="R327" s="1"/>
      <c r="S327" s="1"/>
      <c r="T327" s="1"/>
      <c r="U327" s="1"/>
      <c r="V327" s="1"/>
      <c r="W327" s="1"/>
      <c r="X327" s="1"/>
      <c r="Y327" s="1"/>
      <c r="Z327" s="1"/>
    </row>
    <row r="328" ht="14.25" customHeight="1">
      <c r="A328" s="322" t="s">
        <v>2792</v>
      </c>
      <c r="B328" s="323">
        <v>13.0</v>
      </c>
      <c r="C328" s="318"/>
      <c r="D328" s="324">
        <v>4519.0</v>
      </c>
      <c r="E328" s="325" t="s">
        <v>1139</v>
      </c>
      <c r="F328" s="199"/>
      <c r="G328" s="199"/>
      <c r="H328" s="199"/>
      <c r="I328" s="326"/>
      <c r="J328" s="1"/>
      <c r="K328" s="1"/>
      <c r="L328" s="1"/>
      <c r="M328" s="1"/>
      <c r="N328" s="1"/>
      <c r="O328" s="1"/>
      <c r="P328" s="1"/>
      <c r="Q328" s="1"/>
      <c r="R328" s="1"/>
      <c r="S328" s="1"/>
      <c r="T328" s="1"/>
      <c r="U328" s="1"/>
      <c r="V328" s="1"/>
      <c r="W328" s="1"/>
      <c r="X328" s="1"/>
      <c r="Y328" s="1"/>
      <c r="Z328" s="1"/>
    </row>
    <row r="329" ht="14.25" customHeight="1">
      <c r="A329" s="322" t="s">
        <v>2793</v>
      </c>
      <c r="B329" s="323">
        <v>11.0</v>
      </c>
      <c r="C329" s="318"/>
      <c r="D329" s="324">
        <v>4520.0</v>
      </c>
      <c r="E329" s="325" t="s">
        <v>1142</v>
      </c>
      <c r="F329" s="199"/>
      <c r="G329" s="199"/>
      <c r="H329" s="199"/>
      <c r="I329" s="326"/>
      <c r="J329" s="1"/>
      <c r="K329" s="1"/>
      <c r="L329" s="1"/>
      <c r="M329" s="1"/>
      <c r="N329" s="1"/>
      <c r="O329" s="1"/>
      <c r="P329" s="1"/>
      <c r="Q329" s="1"/>
      <c r="R329" s="1"/>
      <c r="S329" s="1"/>
      <c r="T329" s="1"/>
      <c r="U329" s="1"/>
      <c r="V329" s="1"/>
      <c r="W329" s="1"/>
      <c r="X329" s="1"/>
      <c r="Y329" s="1"/>
      <c r="Z329" s="1"/>
    </row>
    <row r="330" ht="14.25" customHeight="1">
      <c r="A330" s="322" t="s">
        <v>2794</v>
      </c>
      <c r="B330" s="323">
        <v>13.0</v>
      </c>
      <c r="C330" s="318"/>
      <c r="D330" s="324">
        <v>4531.0</v>
      </c>
      <c r="E330" s="325" t="s">
        <v>1145</v>
      </c>
      <c r="F330" s="199"/>
      <c r="G330" s="199"/>
      <c r="H330" s="199"/>
      <c r="I330" s="326"/>
      <c r="J330" s="1"/>
      <c r="K330" s="1"/>
      <c r="L330" s="1"/>
      <c r="M330" s="1"/>
      <c r="N330" s="1"/>
      <c r="O330" s="1"/>
      <c r="P330" s="1"/>
      <c r="Q330" s="1"/>
      <c r="R330" s="1"/>
      <c r="S330" s="1"/>
      <c r="T330" s="1"/>
      <c r="U330" s="1"/>
      <c r="V330" s="1"/>
      <c r="W330" s="1"/>
      <c r="X330" s="1"/>
      <c r="Y330" s="1"/>
      <c r="Z330" s="1"/>
    </row>
    <row r="331" ht="14.25" customHeight="1">
      <c r="A331" s="322" t="s">
        <v>2795</v>
      </c>
      <c r="B331" s="323">
        <v>18.0</v>
      </c>
      <c r="C331" s="318"/>
      <c r="D331" s="324">
        <v>4532.0</v>
      </c>
      <c r="E331" s="325" t="s">
        <v>1148</v>
      </c>
      <c r="F331" s="199"/>
      <c r="G331" s="199"/>
      <c r="H331" s="199"/>
      <c r="I331" s="326"/>
      <c r="J331" s="1"/>
      <c r="K331" s="1"/>
      <c r="L331" s="1"/>
      <c r="M331" s="1"/>
      <c r="N331" s="1"/>
      <c r="O331" s="1"/>
      <c r="P331" s="1"/>
      <c r="Q331" s="1"/>
      <c r="R331" s="1"/>
      <c r="S331" s="1"/>
      <c r="T331" s="1"/>
      <c r="U331" s="1"/>
      <c r="V331" s="1"/>
      <c r="W331" s="1"/>
      <c r="X331" s="1"/>
      <c r="Y331" s="1"/>
      <c r="Z331" s="1"/>
    </row>
    <row r="332" ht="27.75" customHeight="1">
      <c r="A332" s="322" t="s">
        <v>2796</v>
      </c>
      <c r="B332" s="323">
        <v>9.0</v>
      </c>
      <c r="C332" s="318"/>
      <c r="D332" s="324">
        <v>4540.0</v>
      </c>
      <c r="E332" s="325" t="s">
        <v>1151</v>
      </c>
      <c r="F332" s="199"/>
      <c r="G332" s="199"/>
      <c r="H332" s="199"/>
      <c r="I332" s="326"/>
      <c r="J332" s="1"/>
      <c r="K332" s="1"/>
      <c r="L332" s="1"/>
      <c r="M332" s="1"/>
      <c r="N332" s="1"/>
      <c r="O332" s="1"/>
      <c r="P332" s="1"/>
      <c r="Q332" s="1"/>
      <c r="R332" s="1"/>
      <c r="S332" s="1"/>
      <c r="T332" s="1"/>
      <c r="U332" s="1"/>
      <c r="V332" s="1"/>
      <c r="W332" s="1"/>
      <c r="X332" s="1"/>
      <c r="Y332" s="1"/>
      <c r="Z332" s="1"/>
    </row>
    <row r="333" ht="27.75" customHeight="1">
      <c r="A333" s="322" t="s">
        <v>2797</v>
      </c>
      <c r="B333" s="323">
        <v>6.0</v>
      </c>
      <c r="C333" s="318"/>
      <c r="D333" s="324">
        <v>4611.0</v>
      </c>
      <c r="E333" s="325" t="s">
        <v>1154</v>
      </c>
      <c r="F333" s="199"/>
      <c r="G333" s="199"/>
      <c r="H333" s="199"/>
      <c r="I333" s="326"/>
      <c r="J333" s="1"/>
      <c r="K333" s="1"/>
      <c r="L333" s="1"/>
      <c r="M333" s="1"/>
      <c r="N333" s="1"/>
      <c r="O333" s="1"/>
      <c r="P333" s="1"/>
      <c r="Q333" s="1"/>
      <c r="R333" s="1"/>
      <c r="S333" s="1"/>
      <c r="T333" s="1"/>
      <c r="U333" s="1"/>
      <c r="V333" s="1"/>
      <c r="W333" s="1"/>
      <c r="X333" s="1"/>
      <c r="Y333" s="1"/>
      <c r="Z333" s="1"/>
    </row>
    <row r="334" ht="14.25" customHeight="1">
      <c r="A334" s="322" t="s">
        <v>2798</v>
      </c>
      <c r="B334" s="323">
        <v>14.0</v>
      </c>
      <c r="C334" s="318"/>
      <c r="D334" s="324">
        <v>4612.0</v>
      </c>
      <c r="E334" s="327" t="s">
        <v>1157</v>
      </c>
      <c r="F334" s="199"/>
      <c r="G334" s="199"/>
      <c r="H334" s="199"/>
      <c r="I334" s="326"/>
      <c r="J334" s="1"/>
      <c r="K334" s="1"/>
      <c r="L334" s="1"/>
      <c r="M334" s="1"/>
      <c r="N334" s="1"/>
      <c r="O334" s="1"/>
      <c r="P334" s="1"/>
      <c r="Q334" s="1"/>
      <c r="R334" s="1"/>
      <c r="S334" s="1"/>
      <c r="T334" s="1"/>
      <c r="U334" s="1"/>
      <c r="V334" s="1"/>
      <c r="W334" s="1"/>
      <c r="X334" s="1"/>
      <c r="Y334" s="1"/>
      <c r="Z334" s="1"/>
    </row>
    <row r="335" ht="14.25" customHeight="1">
      <c r="A335" s="322" t="s">
        <v>2799</v>
      </c>
      <c r="B335" s="323">
        <v>5.0</v>
      </c>
      <c r="C335" s="318"/>
      <c r="D335" s="324">
        <v>4613.0</v>
      </c>
      <c r="E335" s="327" t="s">
        <v>1160</v>
      </c>
      <c r="F335" s="199"/>
      <c r="G335" s="199"/>
      <c r="H335" s="199"/>
      <c r="I335" s="326"/>
      <c r="J335" s="1"/>
      <c r="K335" s="1"/>
      <c r="L335" s="1"/>
      <c r="M335" s="1"/>
      <c r="N335" s="1"/>
      <c r="O335" s="1"/>
      <c r="P335" s="1"/>
      <c r="Q335" s="1"/>
      <c r="R335" s="1"/>
      <c r="S335" s="1"/>
      <c r="T335" s="1"/>
      <c r="U335" s="1"/>
      <c r="V335" s="1"/>
      <c r="W335" s="1"/>
      <c r="X335" s="1"/>
      <c r="Y335" s="1"/>
      <c r="Z335" s="1"/>
    </row>
    <row r="336" ht="14.25" customHeight="1">
      <c r="A336" s="322" t="s">
        <v>2800</v>
      </c>
      <c r="B336" s="323">
        <v>14.0</v>
      </c>
      <c r="C336" s="318"/>
      <c r="D336" s="324">
        <v>4614.0</v>
      </c>
      <c r="E336" s="327" t="s">
        <v>1163</v>
      </c>
      <c r="F336" s="199"/>
      <c r="G336" s="199"/>
      <c r="H336" s="199"/>
      <c r="I336" s="326"/>
      <c r="J336" s="1"/>
      <c r="K336" s="1"/>
      <c r="L336" s="1"/>
      <c r="M336" s="1"/>
      <c r="N336" s="1"/>
      <c r="O336" s="1"/>
      <c r="P336" s="1"/>
      <c r="Q336" s="1"/>
      <c r="R336" s="1"/>
      <c r="S336" s="1"/>
      <c r="T336" s="1"/>
      <c r="U336" s="1"/>
      <c r="V336" s="1"/>
      <c r="W336" s="1"/>
      <c r="X336" s="1"/>
      <c r="Y336" s="1"/>
      <c r="Z336" s="1"/>
    </row>
    <row r="337" ht="14.25" customHeight="1">
      <c r="A337" s="322" t="s">
        <v>2801</v>
      </c>
      <c r="B337" s="323">
        <v>3.0</v>
      </c>
      <c r="C337" s="318"/>
      <c r="D337" s="324">
        <v>4615.0</v>
      </c>
      <c r="E337" s="325" t="s">
        <v>1166</v>
      </c>
      <c r="F337" s="199"/>
      <c r="G337" s="199"/>
      <c r="H337" s="199"/>
      <c r="I337" s="326"/>
      <c r="J337" s="1"/>
      <c r="K337" s="1"/>
      <c r="L337" s="1"/>
      <c r="M337" s="1"/>
      <c r="N337" s="1"/>
      <c r="O337" s="1"/>
      <c r="P337" s="1"/>
      <c r="Q337" s="1"/>
      <c r="R337" s="1"/>
      <c r="S337" s="1"/>
      <c r="T337" s="1"/>
      <c r="U337" s="1"/>
      <c r="V337" s="1"/>
      <c r="W337" s="1"/>
      <c r="X337" s="1"/>
      <c r="Y337" s="1"/>
      <c r="Z337" s="1"/>
    </row>
    <row r="338" ht="14.25" customHeight="1">
      <c r="A338" s="322" t="s">
        <v>2802</v>
      </c>
      <c r="B338" s="323">
        <v>2.0</v>
      </c>
      <c r="C338" s="318"/>
      <c r="D338" s="324">
        <v>4616.0</v>
      </c>
      <c r="E338" s="325" t="s">
        <v>1169</v>
      </c>
      <c r="F338" s="199"/>
      <c r="G338" s="199"/>
      <c r="H338" s="199"/>
      <c r="I338" s="326"/>
      <c r="J338" s="1"/>
      <c r="K338" s="1"/>
      <c r="L338" s="1"/>
      <c r="M338" s="1"/>
      <c r="N338" s="1"/>
      <c r="O338" s="1"/>
      <c r="P338" s="1"/>
      <c r="Q338" s="1"/>
      <c r="R338" s="1"/>
      <c r="S338" s="1"/>
      <c r="T338" s="1"/>
      <c r="U338" s="1"/>
      <c r="V338" s="1"/>
      <c r="W338" s="1"/>
      <c r="X338" s="1"/>
      <c r="Y338" s="1"/>
      <c r="Z338" s="1"/>
    </row>
    <row r="339" ht="14.25" customHeight="1">
      <c r="A339" s="322" t="s">
        <v>2803</v>
      </c>
      <c r="B339" s="323">
        <v>18.0</v>
      </c>
      <c r="C339" s="318"/>
      <c r="D339" s="324">
        <v>4617.0</v>
      </c>
      <c r="E339" s="325" t="s">
        <v>1172</v>
      </c>
      <c r="F339" s="199"/>
      <c r="G339" s="199"/>
      <c r="H339" s="199"/>
      <c r="I339" s="326"/>
      <c r="J339" s="1"/>
      <c r="K339" s="1"/>
      <c r="L339" s="1"/>
      <c r="M339" s="1"/>
      <c r="N339" s="1"/>
      <c r="O339" s="1"/>
      <c r="P339" s="1"/>
      <c r="Q339" s="1"/>
      <c r="R339" s="1"/>
      <c r="S339" s="1"/>
      <c r="T339" s="1"/>
      <c r="U339" s="1"/>
      <c r="V339" s="1"/>
      <c r="W339" s="1"/>
      <c r="X339" s="1"/>
      <c r="Y339" s="1"/>
      <c r="Z339" s="1"/>
    </row>
    <row r="340" ht="14.25" customHeight="1">
      <c r="A340" s="322" t="s">
        <v>2804</v>
      </c>
      <c r="B340" s="323">
        <v>15.0</v>
      </c>
      <c r="C340" s="318"/>
      <c r="D340" s="324">
        <v>4618.0</v>
      </c>
      <c r="E340" s="325" t="s">
        <v>1175</v>
      </c>
      <c r="F340" s="199"/>
      <c r="G340" s="199"/>
      <c r="H340" s="199"/>
      <c r="I340" s="326"/>
      <c r="J340" s="1"/>
      <c r="K340" s="1"/>
      <c r="L340" s="1"/>
      <c r="M340" s="1"/>
      <c r="N340" s="1"/>
      <c r="O340" s="1"/>
      <c r="P340" s="1"/>
      <c r="Q340" s="1"/>
      <c r="R340" s="1"/>
      <c r="S340" s="1"/>
      <c r="T340" s="1"/>
      <c r="U340" s="1"/>
      <c r="V340" s="1"/>
      <c r="W340" s="1"/>
      <c r="X340" s="1"/>
      <c r="Y340" s="1"/>
      <c r="Z340" s="1"/>
    </row>
    <row r="341" ht="14.25" customHeight="1">
      <c r="A341" s="322" t="s">
        <v>2805</v>
      </c>
      <c r="B341" s="323">
        <v>1.0</v>
      </c>
      <c r="C341" s="318"/>
      <c r="D341" s="324">
        <v>4619.0</v>
      </c>
      <c r="E341" s="325" t="s">
        <v>1178</v>
      </c>
      <c r="F341" s="199"/>
      <c r="G341" s="199"/>
      <c r="H341" s="199"/>
      <c r="I341" s="326"/>
      <c r="J341" s="1"/>
      <c r="K341" s="1"/>
      <c r="L341" s="1"/>
      <c r="M341" s="1"/>
      <c r="N341" s="1"/>
      <c r="O341" s="1"/>
      <c r="P341" s="1"/>
      <c r="Q341" s="1"/>
      <c r="R341" s="1"/>
      <c r="S341" s="1"/>
      <c r="T341" s="1"/>
      <c r="U341" s="1"/>
      <c r="V341" s="1"/>
      <c r="W341" s="1"/>
      <c r="X341" s="1"/>
      <c r="Y341" s="1"/>
      <c r="Z341" s="1"/>
    </row>
    <row r="342" ht="14.25" customHeight="1">
      <c r="A342" s="322" t="s">
        <v>2806</v>
      </c>
      <c r="B342" s="323">
        <v>10.0</v>
      </c>
      <c r="C342" s="318"/>
      <c r="D342" s="324">
        <v>4621.0</v>
      </c>
      <c r="E342" s="325" t="s">
        <v>1181</v>
      </c>
      <c r="F342" s="199"/>
      <c r="G342" s="199"/>
      <c r="H342" s="199"/>
      <c r="I342" s="326"/>
      <c r="J342" s="1"/>
      <c r="K342" s="1"/>
      <c r="L342" s="1"/>
      <c r="M342" s="1"/>
      <c r="N342" s="1"/>
      <c r="O342" s="1"/>
      <c r="P342" s="1"/>
      <c r="Q342" s="1"/>
      <c r="R342" s="1"/>
      <c r="S342" s="1"/>
      <c r="T342" s="1"/>
      <c r="U342" s="1"/>
      <c r="V342" s="1"/>
      <c r="W342" s="1"/>
      <c r="X342" s="1"/>
      <c r="Y342" s="1"/>
      <c r="Z342" s="1"/>
    </row>
    <row r="343" ht="14.25" customHeight="1">
      <c r="A343" s="322" t="s">
        <v>2807</v>
      </c>
      <c r="B343" s="323">
        <v>4.0</v>
      </c>
      <c r="C343" s="318"/>
      <c r="D343" s="324">
        <v>4622.0</v>
      </c>
      <c r="E343" s="325" t="s">
        <v>1184</v>
      </c>
      <c r="F343" s="199"/>
      <c r="G343" s="199"/>
      <c r="H343" s="199"/>
      <c r="I343" s="326"/>
      <c r="J343" s="1"/>
      <c r="K343" s="1"/>
      <c r="L343" s="1"/>
      <c r="M343" s="1"/>
      <c r="N343" s="1"/>
      <c r="O343" s="1"/>
      <c r="P343" s="1"/>
      <c r="Q343" s="1"/>
      <c r="R343" s="1"/>
      <c r="S343" s="1"/>
      <c r="T343" s="1"/>
      <c r="U343" s="1"/>
      <c r="V343" s="1"/>
      <c r="W343" s="1"/>
      <c r="X343" s="1"/>
      <c r="Y343" s="1"/>
      <c r="Z343" s="1"/>
    </row>
    <row r="344" ht="14.25" customHeight="1">
      <c r="A344" s="322" t="s">
        <v>2808</v>
      </c>
      <c r="B344" s="323">
        <v>11.0</v>
      </c>
      <c r="C344" s="318"/>
      <c r="D344" s="324">
        <v>4623.0</v>
      </c>
      <c r="E344" s="325" t="s">
        <v>1187</v>
      </c>
      <c r="F344" s="199"/>
      <c r="G344" s="199"/>
      <c r="H344" s="199"/>
      <c r="I344" s="326"/>
      <c r="J344" s="1"/>
      <c r="K344" s="1"/>
      <c r="L344" s="1"/>
      <c r="M344" s="1"/>
      <c r="N344" s="1"/>
      <c r="O344" s="1"/>
      <c r="P344" s="1"/>
      <c r="Q344" s="1"/>
      <c r="R344" s="1"/>
      <c r="S344" s="1"/>
      <c r="T344" s="1"/>
      <c r="U344" s="1"/>
      <c r="V344" s="1"/>
      <c r="W344" s="1"/>
      <c r="X344" s="1"/>
      <c r="Y344" s="1"/>
      <c r="Z344" s="1"/>
    </row>
    <row r="345" ht="14.25" customHeight="1">
      <c r="A345" s="322" t="s">
        <v>2809</v>
      </c>
      <c r="B345" s="323">
        <v>9.0</v>
      </c>
      <c r="C345" s="318"/>
      <c r="D345" s="324">
        <v>4624.0</v>
      </c>
      <c r="E345" s="325" t="s">
        <v>1190</v>
      </c>
      <c r="F345" s="199"/>
      <c r="G345" s="199"/>
      <c r="H345" s="199"/>
      <c r="I345" s="326"/>
      <c r="J345" s="1"/>
      <c r="K345" s="1"/>
      <c r="L345" s="1"/>
      <c r="M345" s="1"/>
      <c r="N345" s="1"/>
      <c r="O345" s="1"/>
      <c r="P345" s="1"/>
      <c r="Q345" s="1"/>
      <c r="R345" s="1"/>
      <c r="S345" s="1"/>
      <c r="T345" s="1"/>
      <c r="U345" s="1"/>
      <c r="V345" s="1"/>
      <c r="W345" s="1"/>
      <c r="X345" s="1"/>
      <c r="Y345" s="1"/>
      <c r="Z345" s="1"/>
    </row>
    <row r="346" ht="14.25" customHeight="1">
      <c r="A346" s="322" t="s">
        <v>2810</v>
      </c>
      <c r="B346" s="323">
        <v>19.0</v>
      </c>
      <c r="C346" s="318"/>
      <c r="D346" s="324">
        <v>4631.0</v>
      </c>
      <c r="E346" s="325" t="s">
        <v>1193</v>
      </c>
      <c r="F346" s="199"/>
      <c r="G346" s="199"/>
      <c r="H346" s="199"/>
      <c r="I346" s="326"/>
      <c r="J346" s="1"/>
      <c r="K346" s="1"/>
      <c r="L346" s="1"/>
      <c r="M346" s="1"/>
      <c r="N346" s="1"/>
      <c r="O346" s="1"/>
      <c r="P346" s="1"/>
      <c r="Q346" s="1"/>
      <c r="R346" s="1"/>
      <c r="S346" s="1"/>
      <c r="T346" s="1"/>
      <c r="U346" s="1"/>
      <c r="V346" s="1"/>
      <c r="W346" s="1"/>
      <c r="X346" s="1"/>
      <c r="Y346" s="1"/>
      <c r="Z346" s="1"/>
    </row>
    <row r="347" ht="14.25" customHeight="1">
      <c r="A347" s="322" t="s">
        <v>2811</v>
      </c>
      <c r="B347" s="323">
        <v>17.0</v>
      </c>
      <c r="C347" s="318"/>
      <c r="D347" s="324">
        <v>4632.0</v>
      </c>
      <c r="E347" s="325" t="s">
        <v>1196</v>
      </c>
      <c r="F347" s="199"/>
      <c r="G347" s="199"/>
      <c r="H347" s="199"/>
      <c r="I347" s="326"/>
      <c r="J347" s="1"/>
      <c r="K347" s="1"/>
      <c r="L347" s="1"/>
      <c r="M347" s="1"/>
      <c r="N347" s="1"/>
      <c r="O347" s="1"/>
      <c r="P347" s="1"/>
      <c r="Q347" s="1"/>
      <c r="R347" s="1"/>
      <c r="S347" s="1"/>
      <c r="T347" s="1"/>
      <c r="U347" s="1"/>
      <c r="V347" s="1"/>
      <c r="W347" s="1"/>
      <c r="X347" s="1"/>
      <c r="Y347" s="1"/>
      <c r="Z347" s="1"/>
    </row>
    <row r="348" ht="14.25" customHeight="1">
      <c r="A348" s="322" t="s">
        <v>2812</v>
      </c>
      <c r="B348" s="323">
        <v>12.0</v>
      </c>
      <c r="C348" s="318"/>
      <c r="D348" s="324">
        <v>4633.0</v>
      </c>
      <c r="E348" s="327" t="s">
        <v>1199</v>
      </c>
      <c r="F348" s="199"/>
      <c r="G348" s="199"/>
      <c r="H348" s="199"/>
      <c r="I348" s="326"/>
      <c r="J348" s="1"/>
      <c r="K348" s="1"/>
      <c r="L348" s="1"/>
      <c r="M348" s="1"/>
      <c r="N348" s="1"/>
      <c r="O348" s="1"/>
      <c r="P348" s="1"/>
      <c r="Q348" s="1"/>
      <c r="R348" s="1"/>
      <c r="S348" s="1"/>
      <c r="T348" s="1"/>
      <c r="U348" s="1"/>
      <c r="V348" s="1"/>
      <c r="W348" s="1"/>
      <c r="X348" s="1"/>
      <c r="Y348" s="1"/>
      <c r="Z348" s="1"/>
    </row>
    <row r="349" ht="14.25" customHeight="1">
      <c r="A349" s="322" t="s">
        <v>2813</v>
      </c>
      <c r="B349" s="323">
        <v>17.0</v>
      </c>
      <c r="C349" s="318"/>
      <c r="D349" s="324">
        <v>4634.0</v>
      </c>
      <c r="E349" s="325" t="s">
        <v>1202</v>
      </c>
      <c r="F349" s="199"/>
      <c r="G349" s="199"/>
      <c r="H349" s="199"/>
      <c r="I349" s="326"/>
      <c r="J349" s="1"/>
      <c r="K349" s="1"/>
      <c r="L349" s="1"/>
      <c r="M349" s="1"/>
      <c r="N349" s="1"/>
      <c r="O349" s="1"/>
      <c r="P349" s="1"/>
      <c r="Q349" s="1"/>
      <c r="R349" s="1"/>
      <c r="S349" s="1"/>
      <c r="T349" s="1"/>
      <c r="U349" s="1"/>
      <c r="V349" s="1"/>
      <c r="W349" s="1"/>
      <c r="X349" s="1"/>
      <c r="Y349" s="1"/>
      <c r="Z349" s="1"/>
    </row>
    <row r="350" ht="14.25" customHeight="1">
      <c r="A350" s="322" t="s">
        <v>2814</v>
      </c>
      <c r="B350" s="323">
        <v>14.0</v>
      </c>
      <c r="C350" s="318"/>
      <c r="D350" s="324">
        <v>4635.0</v>
      </c>
      <c r="E350" s="325" t="s">
        <v>1205</v>
      </c>
      <c r="F350" s="199"/>
      <c r="G350" s="199"/>
      <c r="H350" s="199"/>
      <c r="I350" s="326"/>
      <c r="J350" s="1"/>
      <c r="K350" s="1"/>
      <c r="L350" s="1"/>
      <c r="M350" s="1"/>
      <c r="N350" s="1"/>
      <c r="O350" s="1"/>
      <c r="P350" s="1"/>
      <c r="Q350" s="1"/>
      <c r="R350" s="1"/>
      <c r="S350" s="1"/>
      <c r="T350" s="1"/>
      <c r="U350" s="1"/>
      <c r="V350" s="1"/>
      <c r="W350" s="1"/>
      <c r="X350" s="1"/>
      <c r="Y350" s="1"/>
      <c r="Z350" s="1"/>
    </row>
    <row r="351" ht="14.25" customHeight="1">
      <c r="A351" s="322" t="s">
        <v>2815</v>
      </c>
      <c r="B351" s="323">
        <v>14.0</v>
      </c>
      <c r="C351" s="318"/>
      <c r="D351" s="324">
        <v>4636.0</v>
      </c>
      <c r="E351" s="325" t="s">
        <v>1208</v>
      </c>
      <c r="F351" s="199"/>
      <c r="G351" s="199"/>
      <c r="H351" s="199"/>
      <c r="I351" s="326"/>
      <c r="J351" s="1"/>
      <c r="K351" s="1"/>
      <c r="L351" s="1"/>
      <c r="M351" s="1"/>
      <c r="N351" s="1"/>
      <c r="O351" s="1"/>
      <c r="P351" s="1"/>
      <c r="Q351" s="1"/>
      <c r="R351" s="1"/>
      <c r="S351" s="1"/>
      <c r="T351" s="1"/>
      <c r="U351" s="1"/>
      <c r="V351" s="1"/>
      <c r="W351" s="1"/>
      <c r="X351" s="1"/>
      <c r="Y351" s="1"/>
      <c r="Z351" s="1"/>
    </row>
    <row r="352" ht="14.25" customHeight="1">
      <c r="A352" s="322" t="s">
        <v>2816</v>
      </c>
      <c r="B352" s="323">
        <v>6.0</v>
      </c>
      <c r="C352" s="318"/>
      <c r="D352" s="324">
        <v>4637.0</v>
      </c>
      <c r="E352" s="325" t="s">
        <v>1211</v>
      </c>
      <c r="F352" s="199"/>
      <c r="G352" s="199"/>
      <c r="H352" s="199"/>
      <c r="I352" s="326"/>
      <c r="J352" s="1"/>
      <c r="K352" s="1"/>
      <c r="L352" s="1"/>
      <c r="M352" s="1"/>
      <c r="N352" s="1"/>
      <c r="O352" s="1"/>
      <c r="P352" s="1"/>
      <c r="Q352" s="1"/>
      <c r="R352" s="1"/>
      <c r="S352" s="1"/>
      <c r="T352" s="1"/>
      <c r="U352" s="1"/>
      <c r="V352" s="1"/>
      <c r="W352" s="1"/>
      <c r="X352" s="1"/>
      <c r="Y352" s="1"/>
      <c r="Z352" s="1"/>
    </row>
    <row r="353" ht="14.25" customHeight="1">
      <c r="A353" s="322" t="s">
        <v>2817</v>
      </c>
      <c r="B353" s="323">
        <v>17.0</v>
      </c>
      <c r="C353" s="318"/>
      <c r="D353" s="324">
        <v>4638.0</v>
      </c>
      <c r="E353" s="325" t="s">
        <v>1214</v>
      </c>
      <c r="F353" s="199"/>
      <c r="G353" s="199"/>
      <c r="H353" s="199"/>
      <c r="I353" s="326"/>
      <c r="J353" s="1"/>
      <c r="K353" s="1"/>
      <c r="L353" s="1"/>
      <c r="M353" s="1"/>
      <c r="N353" s="1"/>
      <c r="O353" s="1"/>
      <c r="P353" s="1"/>
      <c r="Q353" s="1"/>
      <c r="R353" s="1"/>
      <c r="S353" s="1"/>
      <c r="T353" s="1"/>
      <c r="U353" s="1"/>
      <c r="V353" s="1"/>
      <c r="W353" s="1"/>
      <c r="X353" s="1"/>
      <c r="Y353" s="1"/>
      <c r="Z353" s="1"/>
    </row>
    <row r="354" ht="14.25" customHeight="1">
      <c r="A354" s="322" t="s">
        <v>2818</v>
      </c>
      <c r="B354" s="323">
        <v>20.0</v>
      </c>
      <c r="C354" s="318"/>
      <c r="D354" s="324">
        <v>4639.0</v>
      </c>
      <c r="E354" s="325" t="s">
        <v>1217</v>
      </c>
      <c r="F354" s="199"/>
      <c r="G354" s="199"/>
      <c r="H354" s="199"/>
      <c r="I354" s="326"/>
      <c r="J354" s="1"/>
      <c r="K354" s="1"/>
      <c r="L354" s="1"/>
      <c r="M354" s="1"/>
      <c r="N354" s="1"/>
      <c r="O354" s="1"/>
      <c r="P354" s="1"/>
      <c r="Q354" s="1"/>
      <c r="R354" s="1"/>
      <c r="S354" s="1"/>
      <c r="T354" s="1"/>
      <c r="U354" s="1"/>
      <c r="V354" s="1"/>
      <c r="W354" s="1"/>
      <c r="X354" s="1"/>
      <c r="Y354" s="1"/>
      <c r="Z354" s="1"/>
    </row>
    <row r="355" ht="14.25" customHeight="1">
      <c r="A355" s="322" t="s">
        <v>2819</v>
      </c>
      <c r="B355" s="323">
        <v>19.0</v>
      </c>
      <c r="C355" s="318"/>
      <c r="D355" s="324">
        <v>4641.0</v>
      </c>
      <c r="E355" s="325" t="s">
        <v>1220</v>
      </c>
      <c r="F355" s="199"/>
      <c r="G355" s="199"/>
      <c r="H355" s="199"/>
      <c r="I355" s="326"/>
      <c r="J355" s="1"/>
      <c r="K355" s="1"/>
      <c r="L355" s="1"/>
      <c r="M355" s="1"/>
      <c r="N355" s="1"/>
      <c r="O355" s="1"/>
      <c r="P355" s="1"/>
      <c r="Q355" s="1"/>
      <c r="R355" s="1"/>
      <c r="S355" s="1"/>
      <c r="T355" s="1"/>
      <c r="U355" s="1"/>
      <c r="V355" s="1"/>
      <c r="W355" s="1"/>
      <c r="X355" s="1"/>
      <c r="Y355" s="1"/>
      <c r="Z355" s="1"/>
    </row>
    <row r="356" ht="14.25" customHeight="1">
      <c r="A356" s="322" t="s">
        <v>2820</v>
      </c>
      <c r="B356" s="323">
        <v>1.0</v>
      </c>
      <c r="C356" s="318"/>
      <c r="D356" s="324">
        <v>4642.0</v>
      </c>
      <c r="E356" s="325" t="s">
        <v>1223</v>
      </c>
      <c r="F356" s="199"/>
      <c r="G356" s="199"/>
      <c r="H356" s="199"/>
      <c r="I356" s="326"/>
      <c r="J356" s="1"/>
      <c r="K356" s="1"/>
      <c r="L356" s="1"/>
      <c r="M356" s="1"/>
      <c r="N356" s="1"/>
      <c r="O356" s="1"/>
      <c r="P356" s="1"/>
      <c r="Q356" s="1"/>
      <c r="R356" s="1"/>
      <c r="S356" s="1"/>
      <c r="T356" s="1"/>
      <c r="U356" s="1"/>
      <c r="V356" s="1"/>
      <c r="W356" s="1"/>
      <c r="X356" s="1"/>
      <c r="Y356" s="1"/>
      <c r="Z356" s="1"/>
    </row>
    <row r="357" ht="14.25" customHeight="1">
      <c r="A357" s="322" t="s">
        <v>2821</v>
      </c>
      <c r="B357" s="323">
        <v>13.0</v>
      </c>
      <c r="C357" s="318"/>
      <c r="D357" s="324">
        <v>4643.0</v>
      </c>
      <c r="E357" s="325" t="s">
        <v>1226</v>
      </c>
      <c r="F357" s="199"/>
      <c r="G357" s="199"/>
      <c r="H357" s="199"/>
      <c r="I357" s="326"/>
      <c r="J357" s="1"/>
      <c r="K357" s="1"/>
      <c r="L357" s="1"/>
      <c r="M357" s="1"/>
      <c r="N357" s="1"/>
      <c r="O357" s="1"/>
      <c r="P357" s="1"/>
      <c r="Q357" s="1"/>
      <c r="R357" s="1"/>
      <c r="S357" s="1"/>
      <c r="T357" s="1"/>
      <c r="U357" s="1"/>
      <c r="V357" s="1"/>
      <c r="W357" s="1"/>
      <c r="X357" s="1"/>
      <c r="Y357" s="1"/>
      <c r="Z357" s="1"/>
    </row>
    <row r="358" ht="14.25" customHeight="1">
      <c r="A358" s="322" t="s">
        <v>2822</v>
      </c>
      <c r="B358" s="323">
        <v>13.0</v>
      </c>
      <c r="C358" s="318"/>
      <c r="D358" s="324">
        <v>4644.0</v>
      </c>
      <c r="E358" s="325" t="s">
        <v>1229</v>
      </c>
      <c r="F358" s="199"/>
      <c r="G358" s="199"/>
      <c r="H358" s="199"/>
      <c r="I358" s="326"/>
      <c r="J358" s="1"/>
      <c r="K358" s="1"/>
      <c r="L358" s="1"/>
      <c r="M358" s="1"/>
      <c r="N358" s="1"/>
      <c r="O358" s="1"/>
      <c r="P358" s="1"/>
      <c r="Q358" s="1"/>
      <c r="R358" s="1"/>
      <c r="S358" s="1"/>
      <c r="T358" s="1"/>
      <c r="U358" s="1"/>
      <c r="V358" s="1"/>
      <c r="W358" s="1"/>
      <c r="X358" s="1"/>
      <c r="Y358" s="1"/>
      <c r="Z358" s="1"/>
    </row>
    <row r="359" ht="14.25" customHeight="1">
      <c r="A359" s="322" t="s">
        <v>2823</v>
      </c>
      <c r="B359" s="323">
        <v>14.0</v>
      </c>
      <c r="C359" s="318"/>
      <c r="D359" s="324">
        <v>4645.0</v>
      </c>
      <c r="E359" s="325" t="s">
        <v>1232</v>
      </c>
      <c r="F359" s="199"/>
      <c r="G359" s="199"/>
      <c r="H359" s="199"/>
      <c r="I359" s="326"/>
      <c r="J359" s="1"/>
      <c r="K359" s="1"/>
      <c r="L359" s="1"/>
      <c r="M359" s="1"/>
      <c r="N359" s="1"/>
      <c r="O359" s="1"/>
      <c r="P359" s="1"/>
      <c r="Q359" s="1"/>
      <c r="R359" s="1"/>
      <c r="S359" s="1"/>
      <c r="T359" s="1"/>
      <c r="U359" s="1"/>
      <c r="V359" s="1"/>
      <c r="W359" s="1"/>
      <c r="X359" s="1"/>
      <c r="Y359" s="1"/>
      <c r="Z359" s="1"/>
    </row>
    <row r="360" ht="14.25" customHeight="1">
      <c r="A360" s="322" t="s">
        <v>2824</v>
      </c>
      <c r="B360" s="323">
        <v>3.0</v>
      </c>
      <c r="C360" s="318"/>
      <c r="D360" s="324">
        <v>4646.0</v>
      </c>
      <c r="E360" s="325" t="s">
        <v>1235</v>
      </c>
      <c r="F360" s="199"/>
      <c r="G360" s="199"/>
      <c r="H360" s="199"/>
      <c r="I360" s="326"/>
      <c r="J360" s="1"/>
      <c r="K360" s="1"/>
      <c r="L360" s="1"/>
      <c r="M360" s="1"/>
      <c r="N360" s="1"/>
      <c r="O360" s="1"/>
      <c r="P360" s="1"/>
      <c r="Q360" s="1"/>
      <c r="R360" s="1"/>
      <c r="S360" s="1"/>
      <c r="T360" s="1"/>
      <c r="U360" s="1"/>
      <c r="V360" s="1"/>
      <c r="W360" s="1"/>
      <c r="X360" s="1"/>
      <c r="Y360" s="1"/>
      <c r="Z360" s="1"/>
    </row>
    <row r="361" ht="14.25" customHeight="1">
      <c r="A361" s="322" t="s">
        <v>2825</v>
      </c>
      <c r="B361" s="323">
        <v>18.0</v>
      </c>
      <c r="C361" s="318"/>
      <c r="D361" s="324">
        <v>4647.0</v>
      </c>
      <c r="E361" s="325" t="s">
        <v>1238</v>
      </c>
      <c r="F361" s="199"/>
      <c r="G361" s="199"/>
      <c r="H361" s="199"/>
      <c r="I361" s="326"/>
      <c r="J361" s="1"/>
      <c r="K361" s="1"/>
      <c r="L361" s="1"/>
      <c r="M361" s="1"/>
      <c r="N361" s="1"/>
      <c r="O361" s="1"/>
      <c r="P361" s="1"/>
      <c r="Q361" s="1"/>
      <c r="R361" s="1"/>
      <c r="S361" s="1"/>
      <c r="T361" s="1"/>
      <c r="U361" s="1"/>
      <c r="V361" s="1"/>
      <c r="W361" s="1"/>
      <c r="X361" s="1"/>
      <c r="Y361" s="1"/>
      <c r="Z361" s="1"/>
    </row>
    <row r="362" ht="14.25" customHeight="1">
      <c r="A362" s="322" t="s">
        <v>2826</v>
      </c>
      <c r="B362" s="323">
        <v>13.0</v>
      </c>
      <c r="C362" s="318"/>
      <c r="D362" s="324">
        <v>4648.0</v>
      </c>
      <c r="E362" s="325" t="s">
        <v>1241</v>
      </c>
      <c r="F362" s="199"/>
      <c r="G362" s="199"/>
      <c r="H362" s="199"/>
      <c r="I362" s="326"/>
      <c r="J362" s="1"/>
      <c r="K362" s="1"/>
      <c r="L362" s="1"/>
      <c r="M362" s="1"/>
      <c r="N362" s="1"/>
      <c r="O362" s="1"/>
      <c r="P362" s="1"/>
      <c r="Q362" s="1"/>
      <c r="R362" s="1"/>
      <c r="S362" s="1"/>
      <c r="T362" s="1"/>
      <c r="U362" s="1"/>
      <c r="V362" s="1"/>
      <c r="W362" s="1"/>
      <c r="X362" s="1"/>
      <c r="Y362" s="1"/>
      <c r="Z362" s="1"/>
    </row>
    <row r="363" ht="14.25" customHeight="1">
      <c r="A363" s="322" t="s">
        <v>2827</v>
      </c>
      <c r="B363" s="323">
        <v>17.0</v>
      </c>
      <c r="C363" s="318"/>
      <c r="D363" s="324">
        <v>4649.0</v>
      </c>
      <c r="E363" s="325" t="s">
        <v>1244</v>
      </c>
      <c r="F363" s="199"/>
      <c r="G363" s="199"/>
      <c r="H363" s="199"/>
      <c r="I363" s="326"/>
      <c r="J363" s="1"/>
      <c r="K363" s="1"/>
      <c r="L363" s="1"/>
      <c r="M363" s="1"/>
      <c r="N363" s="1"/>
      <c r="O363" s="1"/>
      <c r="P363" s="1"/>
      <c r="Q363" s="1"/>
      <c r="R363" s="1"/>
      <c r="S363" s="1"/>
      <c r="T363" s="1"/>
      <c r="U363" s="1"/>
      <c r="V363" s="1"/>
      <c r="W363" s="1"/>
      <c r="X363" s="1"/>
      <c r="Y363" s="1"/>
      <c r="Z363" s="1"/>
    </row>
    <row r="364" ht="14.25" customHeight="1">
      <c r="A364" s="322" t="s">
        <v>2828</v>
      </c>
      <c r="B364" s="323">
        <v>13.0</v>
      </c>
      <c r="C364" s="318"/>
      <c r="D364" s="324">
        <v>4651.0</v>
      </c>
      <c r="E364" s="325" t="s">
        <v>1247</v>
      </c>
      <c r="F364" s="199"/>
      <c r="G364" s="199"/>
      <c r="H364" s="199"/>
      <c r="I364" s="326"/>
      <c r="J364" s="1"/>
      <c r="K364" s="1"/>
      <c r="L364" s="1"/>
      <c r="M364" s="1"/>
      <c r="N364" s="1"/>
      <c r="O364" s="1"/>
      <c r="P364" s="1"/>
      <c r="Q364" s="1"/>
      <c r="R364" s="1"/>
      <c r="S364" s="1"/>
      <c r="T364" s="1"/>
      <c r="U364" s="1"/>
      <c r="V364" s="1"/>
      <c r="W364" s="1"/>
      <c r="X364" s="1"/>
      <c r="Y364" s="1"/>
      <c r="Z364" s="1"/>
    </row>
    <row r="365" ht="14.25" customHeight="1">
      <c r="A365" s="322" t="s">
        <v>2829</v>
      </c>
      <c r="B365" s="323">
        <v>11.0</v>
      </c>
      <c r="C365" s="318"/>
      <c r="D365" s="324">
        <v>4652.0</v>
      </c>
      <c r="E365" s="325" t="s">
        <v>1250</v>
      </c>
      <c r="F365" s="199"/>
      <c r="G365" s="199"/>
      <c r="H365" s="199"/>
      <c r="I365" s="326"/>
      <c r="J365" s="1"/>
      <c r="K365" s="1"/>
      <c r="L365" s="1"/>
      <c r="M365" s="1"/>
      <c r="N365" s="1"/>
      <c r="O365" s="1"/>
      <c r="P365" s="1"/>
      <c r="Q365" s="1"/>
      <c r="R365" s="1"/>
      <c r="S365" s="1"/>
      <c r="T365" s="1"/>
      <c r="U365" s="1"/>
      <c r="V365" s="1"/>
      <c r="W365" s="1"/>
      <c r="X365" s="1"/>
      <c r="Y365" s="1"/>
      <c r="Z365" s="1"/>
    </row>
    <row r="366" ht="14.25" customHeight="1">
      <c r="A366" s="322" t="s">
        <v>2830</v>
      </c>
      <c r="B366" s="323">
        <v>2.0</v>
      </c>
      <c r="C366" s="318"/>
      <c r="D366" s="324">
        <v>4661.0</v>
      </c>
      <c r="E366" s="325" t="s">
        <v>1253</v>
      </c>
      <c r="F366" s="199"/>
      <c r="G366" s="199"/>
      <c r="H366" s="199"/>
      <c r="I366" s="326"/>
      <c r="J366" s="1"/>
      <c r="K366" s="1"/>
      <c r="L366" s="1"/>
      <c r="M366" s="1"/>
      <c r="N366" s="1"/>
      <c r="O366" s="1"/>
      <c r="P366" s="1"/>
      <c r="Q366" s="1"/>
      <c r="R366" s="1"/>
      <c r="S366" s="1"/>
      <c r="T366" s="1"/>
      <c r="U366" s="1"/>
      <c r="V366" s="1"/>
      <c r="W366" s="1"/>
      <c r="X366" s="1"/>
      <c r="Y366" s="1"/>
      <c r="Z366" s="1"/>
    </row>
    <row r="367" ht="14.25" customHeight="1">
      <c r="A367" s="322" t="s">
        <v>2831</v>
      </c>
      <c r="B367" s="323">
        <v>13.0</v>
      </c>
      <c r="C367" s="318"/>
      <c r="D367" s="324">
        <v>4662.0</v>
      </c>
      <c r="E367" s="325" t="s">
        <v>1256</v>
      </c>
      <c r="F367" s="199"/>
      <c r="G367" s="199"/>
      <c r="H367" s="199"/>
      <c r="I367" s="326"/>
      <c r="J367" s="1"/>
      <c r="K367" s="1"/>
      <c r="L367" s="1"/>
      <c r="M367" s="1"/>
      <c r="N367" s="1"/>
      <c r="O367" s="1"/>
      <c r="P367" s="1"/>
      <c r="Q367" s="1"/>
      <c r="R367" s="1"/>
      <c r="S367" s="1"/>
      <c r="T367" s="1"/>
      <c r="U367" s="1"/>
      <c r="V367" s="1"/>
      <c r="W367" s="1"/>
      <c r="X367" s="1"/>
      <c r="Y367" s="1"/>
      <c r="Z367" s="1"/>
    </row>
    <row r="368" ht="14.25" customHeight="1">
      <c r="A368" s="322" t="s">
        <v>2832</v>
      </c>
      <c r="B368" s="323">
        <v>20.0</v>
      </c>
      <c r="C368" s="318"/>
      <c r="D368" s="324">
        <v>4663.0</v>
      </c>
      <c r="E368" s="325" t="s">
        <v>1259</v>
      </c>
      <c r="F368" s="199"/>
      <c r="G368" s="199"/>
      <c r="H368" s="199"/>
      <c r="I368" s="326"/>
      <c r="J368" s="1"/>
      <c r="K368" s="1"/>
      <c r="L368" s="1"/>
      <c r="M368" s="1"/>
      <c r="N368" s="1"/>
      <c r="O368" s="1"/>
      <c r="P368" s="1"/>
      <c r="Q368" s="1"/>
      <c r="R368" s="1"/>
      <c r="S368" s="1"/>
      <c r="T368" s="1"/>
      <c r="U368" s="1"/>
      <c r="V368" s="1"/>
      <c r="W368" s="1"/>
      <c r="X368" s="1"/>
      <c r="Y368" s="1"/>
      <c r="Z368" s="1"/>
    </row>
    <row r="369" ht="14.25" customHeight="1">
      <c r="A369" s="322" t="s">
        <v>2833</v>
      </c>
      <c r="B369" s="323">
        <v>1.0</v>
      </c>
      <c r="C369" s="318"/>
      <c r="D369" s="324">
        <v>4664.0</v>
      </c>
      <c r="E369" s="325" t="s">
        <v>1262</v>
      </c>
      <c r="F369" s="199"/>
      <c r="G369" s="199"/>
      <c r="H369" s="199"/>
      <c r="I369" s="326"/>
      <c r="J369" s="1"/>
      <c r="K369" s="1"/>
      <c r="L369" s="1"/>
      <c r="M369" s="1"/>
      <c r="N369" s="1"/>
      <c r="O369" s="1"/>
      <c r="P369" s="1"/>
      <c r="Q369" s="1"/>
      <c r="R369" s="1"/>
      <c r="S369" s="1"/>
      <c r="T369" s="1"/>
      <c r="U369" s="1"/>
      <c r="V369" s="1"/>
      <c r="W369" s="1"/>
      <c r="X369" s="1"/>
      <c r="Y369" s="1"/>
      <c r="Z369" s="1"/>
    </row>
    <row r="370" ht="14.25" customHeight="1">
      <c r="A370" s="322" t="s">
        <v>2834</v>
      </c>
      <c r="B370" s="323">
        <v>17.0</v>
      </c>
      <c r="C370" s="318"/>
      <c r="D370" s="324">
        <v>4665.0</v>
      </c>
      <c r="E370" s="325" t="s">
        <v>1265</v>
      </c>
      <c r="F370" s="199"/>
      <c r="G370" s="199"/>
      <c r="H370" s="199"/>
      <c r="I370" s="326"/>
      <c r="J370" s="1"/>
      <c r="K370" s="1"/>
      <c r="L370" s="1"/>
      <c r="M370" s="1"/>
      <c r="N370" s="1"/>
      <c r="O370" s="1"/>
      <c r="P370" s="1"/>
      <c r="Q370" s="1"/>
      <c r="R370" s="1"/>
      <c r="S370" s="1"/>
      <c r="T370" s="1"/>
      <c r="U370" s="1"/>
      <c r="V370" s="1"/>
      <c r="W370" s="1"/>
      <c r="X370" s="1"/>
      <c r="Y370" s="1"/>
      <c r="Z370" s="1"/>
    </row>
    <row r="371" ht="14.25" customHeight="1">
      <c r="A371" s="322" t="s">
        <v>2835</v>
      </c>
      <c r="B371" s="323">
        <v>20.0</v>
      </c>
      <c r="C371" s="318"/>
      <c r="D371" s="324">
        <v>4666.0</v>
      </c>
      <c r="E371" s="325" t="s">
        <v>1268</v>
      </c>
      <c r="F371" s="199"/>
      <c r="G371" s="199"/>
      <c r="H371" s="199"/>
      <c r="I371" s="326"/>
      <c r="J371" s="1"/>
      <c r="K371" s="1"/>
      <c r="L371" s="1"/>
      <c r="M371" s="1"/>
      <c r="N371" s="1"/>
      <c r="O371" s="1"/>
      <c r="P371" s="1"/>
      <c r="Q371" s="1"/>
      <c r="R371" s="1"/>
      <c r="S371" s="1"/>
      <c r="T371" s="1"/>
      <c r="U371" s="1"/>
      <c r="V371" s="1"/>
      <c r="W371" s="1"/>
      <c r="X371" s="1"/>
      <c r="Y371" s="1"/>
      <c r="Z371" s="1"/>
    </row>
    <row r="372" ht="14.25" customHeight="1">
      <c r="A372" s="322" t="s">
        <v>2836</v>
      </c>
      <c r="B372" s="323">
        <v>17.0</v>
      </c>
      <c r="C372" s="318"/>
      <c r="D372" s="324">
        <v>4669.0</v>
      </c>
      <c r="E372" s="325" t="s">
        <v>1271</v>
      </c>
      <c r="F372" s="199"/>
      <c r="G372" s="199"/>
      <c r="H372" s="199"/>
      <c r="I372" s="326"/>
      <c r="J372" s="1"/>
      <c r="K372" s="1"/>
      <c r="L372" s="1"/>
      <c r="M372" s="1"/>
      <c r="N372" s="1"/>
      <c r="O372" s="1"/>
      <c r="P372" s="1"/>
      <c r="Q372" s="1"/>
      <c r="R372" s="1"/>
      <c r="S372" s="1"/>
      <c r="T372" s="1"/>
      <c r="U372" s="1"/>
      <c r="V372" s="1"/>
      <c r="W372" s="1"/>
      <c r="X372" s="1"/>
      <c r="Y372" s="1"/>
      <c r="Z372" s="1"/>
    </row>
    <row r="373" ht="14.25" customHeight="1">
      <c r="A373" s="322" t="s">
        <v>2837</v>
      </c>
      <c r="B373" s="323">
        <v>15.0</v>
      </c>
      <c r="C373" s="318"/>
      <c r="D373" s="324">
        <v>4671.0</v>
      </c>
      <c r="E373" s="325" t="s">
        <v>1274</v>
      </c>
      <c r="F373" s="199"/>
      <c r="G373" s="199"/>
      <c r="H373" s="199"/>
      <c r="I373" s="326"/>
      <c r="J373" s="1"/>
      <c r="K373" s="1"/>
      <c r="L373" s="1"/>
      <c r="M373" s="1"/>
      <c r="N373" s="1"/>
      <c r="O373" s="1"/>
      <c r="P373" s="1"/>
      <c r="Q373" s="1"/>
      <c r="R373" s="1"/>
      <c r="S373" s="1"/>
      <c r="T373" s="1"/>
      <c r="U373" s="1"/>
      <c r="V373" s="1"/>
      <c r="W373" s="1"/>
      <c r="X373" s="1"/>
      <c r="Y373" s="1"/>
      <c r="Z373" s="1"/>
    </row>
    <row r="374" ht="14.25" customHeight="1">
      <c r="A374" s="322" t="s">
        <v>2838</v>
      </c>
      <c r="B374" s="323">
        <v>16.0</v>
      </c>
      <c r="C374" s="318"/>
      <c r="D374" s="324">
        <v>4672.0</v>
      </c>
      <c r="E374" s="325" t="s">
        <v>1277</v>
      </c>
      <c r="F374" s="199"/>
      <c r="G374" s="199"/>
      <c r="H374" s="199"/>
      <c r="I374" s="326"/>
      <c r="J374" s="1"/>
      <c r="K374" s="1"/>
      <c r="L374" s="1"/>
      <c r="M374" s="1"/>
      <c r="N374" s="1"/>
      <c r="O374" s="1"/>
      <c r="P374" s="1"/>
      <c r="Q374" s="1"/>
      <c r="R374" s="1"/>
      <c r="S374" s="1"/>
      <c r="T374" s="1"/>
      <c r="U374" s="1"/>
      <c r="V374" s="1"/>
      <c r="W374" s="1"/>
      <c r="X374" s="1"/>
      <c r="Y374" s="1"/>
      <c r="Z374" s="1"/>
    </row>
    <row r="375" ht="14.25" customHeight="1">
      <c r="A375" s="322" t="s">
        <v>2839</v>
      </c>
      <c r="B375" s="323">
        <v>13.0</v>
      </c>
      <c r="C375" s="318"/>
      <c r="D375" s="324">
        <v>4673.0</v>
      </c>
      <c r="E375" s="325" t="s">
        <v>1280</v>
      </c>
      <c r="F375" s="199"/>
      <c r="G375" s="199"/>
      <c r="H375" s="199"/>
      <c r="I375" s="326"/>
      <c r="J375" s="1"/>
      <c r="K375" s="1"/>
      <c r="L375" s="1"/>
      <c r="M375" s="1"/>
      <c r="N375" s="1"/>
      <c r="O375" s="1"/>
      <c r="P375" s="1"/>
      <c r="Q375" s="1"/>
      <c r="R375" s="1"/>
      <c r="S375" s="1"/>
      <c r="T375" s="1"/>
      <c r="U375" s="1"/>
      <c r="V375" s="1"/>
      <c r="W375" s="1"/>
      <c r="X375" s="1"/>
      <c r="Y375" s="1"/>
      <c r="Z375" s="1"/>
    </row>
    <row r="376" ht="27.75" customHeight="1">
      <c r="A376" s="322" t="s">
        <v>2840</v>
      </c>
      <c r="B376" s="323">
        <v>17.0</v>
      </c>
      <c r="C376" s="318"/>
      <c r="D376" s="324">
        <v>4674.0</v>
      </c>
      <c r="E376" s="325" t="s">
        <v>1283</v>
      </c>
      <c r="F376" s="199"/>
      <c r="G376" s="199"/>
      <c r="H376" s="199"/>
      <c r="I376" s="326"/>
      <c r="J376" s="1"/>
      <c r="K376" s="1"/>
      <c r="L376" s="1"/>
      <c r="M376" s="1"/>
      <c r="N376" s="1"/>
      <c r="O376" s="1"/>
      <c r="P376" s="1"/>
      <c r="Q376" s="1"/>
      <c r="R376" s="1"/>
      <c r="S376" s="1"/>
      <c r="T376" s="1"/>
      <c r="U376" s="1"/>
      <c r="V376" s="1"/>
      <c r="W376" s="1"/>
      <c r="X376" s="1"/>
      <c r="Y376" s="1"/>
      <c r="Z376" s="1"/>
    </row>
    <row r="377" ht="14.25" customHeight="1">
      <c r="A377" s="322" t="s">
        <v>2841</v>
      </c>
      <c r="B377" s="323">
        <v>15.0</v>
      </c>
      <c r="C377" s="318"/>
      <c r="D377" s="324">
        <v>4675.0</v>
      </c>
      <c r="E377" s="325" t="s">
        <v>1286</v>
      </c>
      <c r="F377" s="199"/>
      <c r="G377" s="199"/>
      <c r="H377" s="199"/>
      <c r="I377" s="326"/>
      <c r="J377" s="1"/>
      <c r="K377" s="1"/>
      <c r="L377" s="1"/>
      <c r="M377" s="1"/>
      <c r="N377" s="1"/>
      <c r="O377" s="1"/>
      <c r="P377" s="1"/>
      <c r="Q377" s="1"/>
      <c r="R377" s="1"/>
      <c r="S377" s="1"/>
      <c r="T377" s="1"/>
      <c r="U377" s="1"/>
      <c r="V377" s="1"/>
      <c r="W377" s="1"/>
      <c r="X377" s="1"/>
      <c r="Y377" s="1"/>
      <c r="Z377" s="1"/>
    </row>
    <row r="378" ht="14.25" customHeight="1">
      <c r="A378" s="322" t="s">
        <v>2842</v>
      </c>
      <c r="B378" s="323">
        <v>17.0</v>
      </c>
      <c r="C378" s="318"/>
      <c r="D378" s="324">
        <v>4676.0</v>
      </c>
      <c r="E378" s="325" t="s">
        <v>1289</v>
      </c>
      <c r="F378" s="199"/>
      <c r="G378" s="199"/>
      <c r="H378" s="199"/>
      <c r="I378" s="326"/>
      <c r="J378" s="1"/>
      <c r="K378" s="1"/>
      <c r="L378" s="1"/>
      <c r="M378" s="1"/>
      <c r="N378" s="1"/>
      <c r="O378" s="1"/>
      <c r="P378" s="1"/>
      <c r="Q378" s="1"/>
      <c r="R378" s="1"/>
      <c r="S378" s="1"/>
      <c r="T378" s="1"/>
      <c r="U378" s="1"/>
      <c r="V378" s="1"/>
      <c r="W378" s="1"/>
      <c r="X378" s="1"/>
      <c r="Y378" s="1"/>
      <c r="Z378" s="1"/>
    </row>
    <row r="379" ht="14.25" customHeight="1">
      <c r="A379" s="322" t="s">
        <v>2843</v>
      </c>
      <c r="B379" s="323">
        <v>18.0</v>
      </c>
      <c r="C379" s="318"/>
      <c r="D379" s="324">
        <v>4677.0</v>
      </c>
      <c r="E379" s="325" t="s">
        <v>1292</v>
      </c>
      <c r="F379" s="199"/>
      <c r="G379" s="199"/>
      <c r="H379" s="199"/>
      <c r="I379" s="326"/>
      <c r="J379" s="1"/>
      <c r="K379" s="1"/>
      <c r="L379" s="1"/>
      <c r="M379" s="1"/>
      <c r="N379" s="1"/>
      <c r="O379" s="1"/>
      <c r="P379" s="1"/>
      <c r="Q379" s="1"/>
      <c r="R379" s="1"/>
      <c r="S379" s="1"/>
      <c r="T379" s="1"/>
      <c r="U379" s="1"/>
      <c r="V379" s="1"/>
      <c r="W379" s="1"/>
      <c r="X379" s="1"/>
      <c r="Y379" s="1"/>
      <c r="Z379" s="1"/>
    </row>
    <row r="380" ht="14.25" customHeight="1">
      <c r="A380" s="322" t="s">
        <v>2844</v>
      </c>
      <c r="B380" s="323">
        <v>8.0</v>
      </c>
      <c r="C380" s="318"/>
      <c r="D380" s="324">
        <v>4690.0</v>
      </c>
      <c r="E380" s="325" t="s">
        <v>1295</v>
      </c>
      <c r="F380" s="199"/>
      <c r="G380" s="199"/>
      <c r="H380" s="199"/>
      <c r="I380" s="326"/>
      <c r="J380" s="1"/>
      <c r="K380" s="1"/>
      <c r="L380" s="1"/>
      <c r="M380" s="1"/>
      <c r="N380" s="1"/>
      <c r="O380" s="1"/>
      <c r="P380" s="1"/>
      <c r="Q380" s="1"/>
      <c r="R380" s="1"/>
      <c r="S380" s="1"/>
      <c r="T380" s="1"/>
      <c r="U380" s="1"/>
      <c r="V380" s="1"/>
      <c r="W380" s="1"/>
      <c r="X380" s="1"/>
      <c r="Y380" s="1"/>
      <c r="Z380" s="1"/>
    </row>
    <row r="381" ht="27.75" customHeight="1">
      <c r="A381" s="322" t="s">
        <v>2845</v>
      </c>
      <c r="B381" s="323">
        <v>14.0</v>
      </c>
      <c r="C381" s="318"/>
      <c r="D381" s="324">
        <v>4711.0</v>
      </c>
      <c r="E381" s="325" t="s">
        <v>1298</v>
      </c>
      <c r="F381" s="199"/>
      <c r="G381" s="199"/>
      <c r="H381" s="199"/>
      <c r="I381" s="326"/>
      <c r="J381" s="1"/>
      <c r="K381" s="1"/>
      <c r="L381" s="1"/>
      <c r="M381" s="1"/>
      <c r="N381" s="1"/>
      <c r="O381" s="1"/>
      <c r="P381" s="1"/>
      <c r="Q381" s="1"/>
      <c r="R381" s="1"/>
      <c r="S381" s="1"/>
      <c r="T381" s="1"/>
      <c r="U381" s="1"/>
      <c r="V381" s="1"/>
      <c r="W381" s="1"/>
      <c r="X381" s="1"/>
      <c r="Y381" s="1"/>
      <c r="Z381" s="1"/>
    </row>
    <row r="382" ht="14.25" customHeight="1">
      <c r="A382" s="322" t="s">
        <v>2846</v>
      </c>
      <c r="B382" s="323">
        <v>1.0</v>
      </c>
      <c r="C382" s="318"/>
      <c r="D382" s="324">
        <v>4719.0</v>
      </c>
      <c r="E382" s="325" t="s">
        <v>1301</v>
      </c>
      <c r="F382" s="199"/>
      <c r="G382" s="199"/>
      <c r="H382" s="199"/>
      <c r="I382" s="326"/>
      <c r="J382" s="1"/>
      <c r="K382" s="1"/>
      <c r="L382" s="1"/>
      <c r="M382" s="1"/>
      <c r="N382" s="1"/>
      <c r="O382" s="1"/>
      <c r="P382" s="1"/>
      <c r="Q382" s="1"/>
      <c r="R382" s="1"/>
      <c r="S382" s="1"/>
      <c r="T382" s="1"/>
      <c r="U382" s="1"/>
      <c r="V382" s="1"/>
      <c r="W382" s="1"/>
      <c r="X382" s="1"/>
      <c r="Y382" s="1"/>
      <c r="Z382" s="1"/>
    </row>
    <row r="383" ht="14.25" customHeight="1">
      <c r="A383" s="322" t="s">
        <v>2847</v>
      </c>
      <c r="B383" s="323">
        <v>8.0</v>
      </c>
      <c r="C383" s="318"/>
      <c r="D383" s="324">
        <v>4721.0</v>
      </c>
      <c r="E383" s="325" t="s">
        <v>1304</v>
      </c>
      <c r="F383" s="199"/>
      <c r="G383" s="199"/>
      <c r="H383" s="199"/>
      <c r="I383" s="326"/>
      <c r="J383" s="1"/>
      <c r="K383" s="1"/>
      <c r="L383" s="1"/>
      <c r="M383" s="1"/>
      <c r="N383" s="1"/>
      <c r="O383" s="1"/>
      <c r="P383" s="1"/>
      <c r="Q383" s="1"/>
      <c r="R383" s="1"/>
      <c r="S383" s="1"/>
      <c r="T383" s="1"/>
      <c r="U383" s="1"/>
      <c r="V383" s="1"/>
      <c r="W383" s="1"/>
      <c r="X383" s="1"/>
      <c r="Y383" s="1"/>
      <c r="Z383" s="1"/>
    </row>
    <row r="384" ht="14.25" customHeight="1">
      <c r="A384" s="322" t="s">
        <v>2848</v>
      </c>
      <c r="B384" s="323">
        <v>2.0</v>
      </c>
      <c r="C384" s="318"/>
      <c r="D384" s="324">
        <v>4722.0</v>
      </c>
      <c r="E384" s="325" t="s">
        <v>1307</v>
      </c>
      <c r="F384" s="199"/>
      <c r="G384" s="199"/>
      <c r="H384" s="199"/>
      <c r="I384" s="326"/>
      <c r="J384" s="1"/>
      <c r="K384" s="1"/>
      <c r="L384" s="1"/>
      <c r="M384" s="1"/>
      <c r="N384" s="1"/>
      <c r="O384" s="1"/>
      <c r="P384" s="1"/>
      <c r="Q384" s="1"/>
      <c r="R384" s="1"/>
      <c r="S384" s="1"/>
      <c r="T384" s="1"/>
      <c r="U384" s="1"/>
      <c r="V384" s="1"/>
      <c r="W384" s="1"/>
      <c r="X384" s="1"/>
      <c r="Y384" s="1"/>
      <c r="Z384" s="1"/>
    </row>
    <row r="385" ht="14.25" customHeight="1">
      <c r="A385" s="322" t="s">
        <v>2849</v>
      </c>
      <c r="B385" s="323">
        <v>1.0</v>
      </c>
      <c r="C385" s="318"/>
      <c r="D385" s="324">
        <v>4723.0</v>
      </c>
      <c r="E385" s="325" t="s">
        <v>1310</v>
      </c>
      <c r="F385" s="199"/>
      <c r="G385" s="199"/>
      <c r="H385" s="199"/>
      <c r="I385" s="326"/>
      <c r="J385" s="1"/>
      <c r="K385" s="1"/>
      <c r="L385" s="1"/>
      <c r="M385" s="1"/>
      <c r="N385" s="1"/>
      <c r="O385" s="1"/>
      <c r="P385" s="1"/>
      <c r="Q385" s="1"/>
      <c r="R385" s="1"/>
      <c r="S385" s="1"/>
      <c r="T385" s="1"/>
      <c r="U385" s="1"/>
      <c r="V385" s="1"/>
      <c r="W385" s="1"/>
      <c r="X385" s="1"/>
      <c r="Y385" s="1"/>
      <c r="Z385" s="1"/>
    </row>
    <row r="386" ht="27.75" customHeight="1">
      <c r="A386" s="322" t="s">
        <v>2850</v>
      </c>
      <c r="B386" s="323">
        <v>4.0</v>
      </c>
      <c r="C386" s="318"/>
      <c r="D386" s="324">
        <v>4724.0</v>
      </c>
      <c r="E386" s="325" t="s">
        <v>1313</v>
      </c>
      <c r="F386" s="199"/>
      <c r="G386" s="199"/>
      <c r="H386" s="199"/>
      <c r="I386" s="326"/>
      <c r="J386" s="1"/>
      <c r="K386" s="1"/>
      <c r="L386" s="1"/>
      <c r="M386" s="1"/>
      <c r="N386" s="1"/>
      <c r="O386" s="1"/>
      <c r="P386" s="1"/>
      <c r="Q386" s="1"/>
      <c r="R386" s="1"/>
      <c r="S386" s="1"/>
      <c r="T386" s="1"/>
      <c r="U386" s="1"/>
      <c r="V386" s="1"/>
      <c r="W386" s="1"/>
      <c r="X386" s="1"/>
      <c r="Y386" s="1"/>
      <c r="Z386" s="1"/>
    </row>
    <row r="387" ht="14.25" customHeight="1">
      <c r="A387" s="322" t="s">
        <v>2851</v>
      </c>
      <c r="B387" s="323">
        <v>6.0</v>
      </c>
      <c r="C387" s="318"/>
      <c r="D387" s="324">
        <v>4725.0</v>
      </c>
      <c r="E387" s="325" t="s">
        <v>1316</v>
      </c>
      <c r="F387" s="199"/>
      <c r="G387" s="199"/>
      <c r="H387" s="199"/>
      <c r="I387" s="326"/>
      <c r="J387" s="1"/>
      <c r="K387" s="1"/>
      <c r="L387" s="1"/>
      <c r="M387" s="1"/>
      <c r="N387" s="1"/>
      <c r="O387" s="1"/>
      <c r="P387" s="1"/>
      <c r="Q387" s="1"/>
      <c r="R387" s="1"/>
      <c r="S387" s="1"/>
      <c r="T387" s="1"/>
      <c r="U387" s="1"/>
      <c r="V387" s="1"/>
      <c r="W387" s="1"/>
      <c r="X387" s="1"/>
      <c r="Y387" s="1"/>
      <c r="Z387" s="1"/>
    </row>
    <row r="388" ht="14.25" customHeight="1">
      <c r="A388" s="322" t="s">
        <v>2852</v>
      </c>
      <c r="B388" s="323">
        <v>18.0</v>
      </c>
      <c r="C388" s="318"/>
      <c r="D388" s="324">
        <v>4726.0</v>
      </c>
      <c r="E388" s="325" t="s">
        <v>1319</v>
      </c>
      <c r="F388" s="199"/>
      <c r="G388" s="199"/>
      <c r="H388" s="199"/>
      <c r="I388" s="326"/>
      <c r="J388" s="1"/>
      <c r="K388" s="1"/>
      <c r="L388" s="1"/>
      <c r="M388" s="1"/>
      <c r="N388" s="1"/>
      <c r="O388" s="1"/>
      <c r="P388" s="1"/>
      <c r="Q388" s="1"/>
      <c r="R388" s="1"/>
      <c r="S388" s="1"/>
      <c r="T388" s="1"/>
      <c r="U388" s="1"/>
      <c r="V388" s="1"/>
      <c r="W388" s="1"/>
      <c r="X388" s="1"/>
      <c r="Y388" s="1"/>
      <c r="Z388" s="1"/>
    </row>
    <row r="389" ht="14.25" customHeight="1">
      <c r="A389" s="322" t="s">
        <v>2853</v>
      </c>
      <c r="B389" s="323">
        <v>8.0</v>
      </c>
      <c r="C389" s="318"/>
      <c r="D389" s="324">
        <v>4729.0</v>
      </c>
      <c r="E389" s="327" t="s">
        <v>1322</v>
      </c>
      <c r="F389" s="199"/>
      <c r="G389" s="199"/>
      <c r="H389" s="199"/>
      <c r="I389" s="326"/>
      <c r="J389" s="1"/>
      <c r="K389" s="1"/>
      <c r="L389" s="1"/>
      <c r="M389" s="1"/>
      <c r="N389" s="1"/>
      <c r="O389" s="1"/>
      <c r="P389" s="1"/>
      <c r="Q389" s="1"/>
      <c r="R389" s="1"/>
      <c r="S389" s="1"/>
      <c r="T389" s="1"/>
      <c r="U389" s="1"/>
      <c r="V389" s="1"/>
      <c r="W389" s="1"/>
      <c r="X389" s="1"/>
      <c r="Y389" s="1"/>
      <c r="Z389" s="1"/>
    </row>
    <row r="390" ht="14.25" customHeight="1">
      <c r="A390" s="322" t="s">
        <v>2854</v>
      </c>
      <c r="B390" s="323">
        <v>13.0</v>
      </c>
      <c r="C390" s="318"/>
      <c r="D390" s="324">
        <v>4730.0</v>
      </c>
      <c r="E390" s="325" t="s">
        <v>1325</v>
      </c>
      <c r="F390" s="199"/>
      <c r="G390" s="199"/>
      <c r="H390" s="199"/>
      <c r="I390" s="326"/>
      <c r="J390" s="1"/>
      <c r="K390" s="1"/>
      <c r="L390" s="1"/>
      <c r="M390" s="1"/>
      <c r="N390" s="1"/>
      <c r="O390" s="1"/>
      <c r="P390" s="1"/>
      <c r="Q390" s="1"/>
      <c r="R390" s="1"/>
      <c r="S390" s="1"/>
      <c r="T390" s="1"/>
      <c r="U390" s="1"/>
      <c r="V390" s="1"/>
      <c r="W390" s="1"/>
      <c r="X390" s="1"/>
      <c r="Y390" s="1"/>
      <c r="Z390" s="1"/>
    </row>
    <row r="391" ht="27.75" customHeight="1">
      <c r="A391" s="322" t="s">
        <v>2855</v>
      </c>
      <c r="B391" s="323">
        <v>12.0</v>
      </c>
      <c r="C391" s="318"/>
      <c r="D391" s="324">
        <v>4741.0</v>
      </c>
      <c r="E391" s="325" t="s">
        <v>1328</v>
      </c>
      <c r="F391" s="199"/>
      <c r="G391" s="199"/>
      <c r="H391" s="199"/>
      <c r="I391" s="326"/>
      <c r="J391" s="1"/>
      <c r="K391" s="1"/>
      <c r="L391" s="1"/>
      <c r="M391" s="1"/>
      <c r="N391" s="1"/>
      <c r="O391" s="1"/>
      <c r="P391" s="1"/>
      <c r="Q391" s="1"/>
      <c r="R391" s="1"/>
      <c r="S391" s="1"/>
      <c r="T391" s="1"/>
      <c r="U391" s="1"/>
      <c r="V391" s="1"/>
      <c r="W391" s="1"/>
      <c r="X391" s="1"/>
      <c r="Y391" s="1"/>
      <c r="Z391" s="1"/>
    </row>
    <row r="392" ht="14.25" customHeight="1">
      <c r="A392" s="322" t="s">
        <v>2856</v>
      </c>
      <c r="B392" s="323">
        <v>4.0</v>
      </c>
      <c r="C392" s="318"/>
      <c r="D392" s="324">
        <v>4742.0</v>
      </c>
      <c r="E392" s="327" t="s">
        <v>1331</v>
      </c>
      <c r="F392" s="199"/>
      <c r="G392" s="199"/>
      <c r="H392" s="199"/>
      <c r="I392" s="326"/>
      <c r="J392" s="1"/>
      <c r="K392" s="1"/>
      <c r="L392" s="1"/>
      <c r="M392" s="1"/>
      <c r="N392" s="1"/>
      <c r="O392" s="1"/>
      <c r="P392" s="1"/>
      <c r="Q392" s="1"/>
      <c r="R392" s="1"/>
      <c r="S392" s="1"/>
      <c r="T392" s="1"/>
      <c r="U392" s="1"/>
      <c r="V392" s="1"/>
      <c r="W392" s="1"/>
      <c r="X392" s="1"/>
      <c r="Y392" s="1"/>
      <c r="Z392" s="1"/>
    </row>
    <row r="393" ht="14.25" customHeight="1">
      <c r="A393" s="322" t="s">
        <v>2857</v>
      </c>
      <c r="B393" s="323">
        <v>8.0</v>
      </c>
      <c r="C393" s="318"/>
      <c r="D393" s="324">
        <v>4743.0</v>
      </c>
      <c r="E393" s="325" t="s">
        <v>1334</v>
      </c>
      <c r="F393" s="199"/>
      <c r="G393" s="199"/>
      <c r="H393" s="199"/>
      <c r="I393" s="326"/>
      <c r="J393" s="1"/>
      <c r="K393" s="1"/>
      <c r="L393" s="1"/>
      <c r="M393" s="1"/>
      <c r="N393" s="1"/>
      <c r="O393" s="1"/>
      <c r="P393" s="1"/>
      <c r="Q393" s="1"/>
      <c r="R393" s="1"/>
      <c r="S393" s="1"/>
      <c r="T393" s="1"/>
      <c r="U393" s="1"/>
      <c r="V393" s="1"/>
      <c r="W393" s="1"/>
      <c r="X393" s="1"/>
      <c r="Y393" s="1"/>
      <c r="Z393" s="1"/>
    </row>
    <row r="394" ht="14.25" customHeight="1">
      <c r="A394" s="322" t="s">
        <v>2858</v>
      </c>
      <c r="B394" s="323">
        <v>15.0</v>
      </c>
      <c r="C394" s="318"/>
      <c r="D394" s="324">
        <v>4751.0</v>
      </c>
      <c r="E394" s="325" t="s">
        <v>1337</v>
      </c>
      <c r="F394" s="199"/>
      <c r="G394" s="199"/>
      <c r="H394" s="199"/>
      <c r="I394" s="326"/>
      <c r="J394" s="1"/>
      <c r="K394" s="1"/>
      <c r="L394" s="1"/>
      <c r="M394" s="1"/>
      <c r="N394" s="1"/>
      <c r="O394" s="1"/>
      <c r="P394" s="1"/>
      <c r="Q394" s="1"/>
      <c r="R394" s="1"/>
      <c r="S394" s="1"/>
      <c r="T394" s="1"/>
      <c r="U394" s="1"/>
      <c r="V394" s="1"/>
      <c r="W394" s="1"/>
      <c r="X394" s="1"/>
      <c r="Y394" s="1"/>
      <c r="Z394" s="1"/>
    </row>
    <row r="395" ht="14.25" customHeight="1">
      <c r="A395" s="322" t="s">
        <v>2859</v>
      </c>
      <c r="B395" s="323">
        <v>18.0</v>
      </c>
      <c r="C395" s="318"/>
      <c r="D395" s="324">
        <v>4752.0</v>
      </c>
      <c r="E395" s="327" t="s">
        <v>1340</v>
      </c>
      <c r="F395" s="199"/>
      <c r="G395" s="199"/>
      <c r="H395" s="199"/>
      <c r="I395" s="326"/>
      <c r="J395" s="1"/>
      <c r="K395" s="1"/>
      <c r="L395" s="1"/>
      <c r="M395" s="1"/>
      <c r="N395" s="1"/>
      <c r="O395" s="1"/>
      <c r="P395" s="1"/>
      <c r="Q395" s="1"/>
      <c r="R395" s="1"/>
      <c r="S395" s="1"/>
      <c r="T395" s="1"/>
      <c r="U395" s="1"/>
      <c r="V395" s="1"/>
      <c r="W395" s="1"/>
      <c r="X395" s="1"/>
      <c r="Y395" s="1"/>
      <c r="Z395" s="1"/>
    </row>
    <row r="396" ht="27.75" customHeight="1">
      <c r="A396" s="322" t="s">
        <v>2860</v>
      </c>
      <c r="B396" s="323">
        <v>7.0</v>
      </c>
      <c r="C396" s="318"/>
      <c r="D396" s="324">
        <v>4753.0</v>
      </c>
      <c r="E396" s="325" t="s">
        <v>1343</v>
      </c>
      <c r="F396" s="199"/>
      <c r="G396" s="199"/>
      <c r="H396" s="199"/>
      <c r="I396" s="326"/>
      <c r="J396" s="1"/>
      <c r="K396" s="1"/>
      <c r="L396" s="1"/>
      <c r="M396" s="1"/>
      <c r="N396" s="1"/>
      <c r="O396" s="1"/>
      <c r="P396" s="1"/>
      <c r="Q396" s="1"/>
      <c r="R396" s="1"/>
      <c r="S396" s="1"/>
      <c r="T396" s="1"/>
      <c r="U396" s="1"/>
      <c r="V396" s="1"/>
      <c r="W396" s="1"/>
      <c r="X396" s="1"/>
      <c r="Y396" s="1"/>
      <c r="Z396" s="1"/>
    </row>
    <row r="397" ht="14.25" customHeight="1">
      <c r="A397" s="322" t="s">
        <v>2861</v>
      </c>
      <c r="B397" s="323">
        <v>1.0</v>
      </c>
      <c r="C397" s="318"/>
      <c r="D397" s="324">
        <v>4754.0</v>
      </c>
      <c r="E397" s="327" t="s">
        <v>1346</v>
      </c>
      <c r="F397" s="199"/>
      <c r="G397" s="199"/>
      <c r="H397" s="199"/>
      <c r="I397" s="326"/>
      <c r="J397" s="1"/>
      <c r="K397" s="1"/>
      <c r="L397" s="1"/>
      <c r="M397" s="1"/>
      <c r="N397" s="1"/>
      <c r="O397" s="1"/>
      <c r="P397" s="1"/>
      <c r="Q397" s="1"/>
      <c r="R397" s="1"/>
      <c r="S397" s="1"/>
      <c r="T397" s="1"/>
      <c r="U397" s="1"/>
      <c r="V397" s="1"/>
      <c r="W397" s="1"/>
      <c r="X397" s="1"/>
      <c r="Y397" s="1"/>
      <c r="Z397" s="1"/>
    </row>
    <row r="398" ht="27.75" customHeight="1">
      <c r="A398" s="322" t="s">
        <v>2862</v>
      </c>
      <c r="B398" s="323">
        <v>17.0</v>
      </c>
      <c r="C398" s="318"/>
      <c r="D398" s="324">
        <v>4759.0</v>
      </c>
      <c r="E398" s="325" t="s">
        <v>1349</v>
      </c>
      <c r="F398" s="199"/>
      <c r="G398" s="199"/>
      <c r="H398" s="199"/>
      <c r="I398" s="326"/>
      <c r="J398" s="1"/>
      <c r="K398" s="1"/>
      <c r="L398" s="1"/>
      <c r="M398" s="1"/>
      <c r="N398" s="1"/>
      <c r="O398" s="1"/>
      <c r="P398" s="1"/>
      <c r="Q398" s="1"/>
      <c r="R398" s="1"/>
      <c r="S398" s="1"/>
      <c r="T398" s="1"/>
      <c r="U398" s="1"/>
      <c r="V398" s="1"/>
      <c r="W398" s="1"/>
      <c r="X398" s="1"/>
      <c r="Y398" s="1"/>
      <c r="Z398" s="1"/>
    </row>
    <row r="399" ht="14.25" customHeight="1">
      <c r="A399" s="322" t="s">
        <v>2863</v>
      </c>
      <c r="B399" s="323">
        <v>15.0</v>
      </c>
      <c r="C399" s="318"/>
      <c r="D399" s="324">
        <v>4761.0</v>
      </c>
      <c r="E399" s="325" t="s">
        <v>1352</v>
      </c>
      <c r="F399" s="199"/>
      <c r="G399" s="199"/>
      <c r="H399" s="199"/>
      <c r="I399" s="326"/>
      <c r="J399" s="1"/>
      <c r="K399" s="1"/>
      <c r="L399" s="1"/>
      <c r="M399" s="1"/>
      <c r="N399" s="1"/>
      <c r="O399" s="1"/>
      <c r="P399" s="1"/>
      <c r="Q399" s="1"/>
      <c r="R399" s="1"/>
      <c r="S399" s="1"/>
      <c r="T399" s="1"/>
      <c r="U399" s="1"/>
      <c r="V399" s="1"/>
      <c r="W399" s="1"/>
      <c r="X399" s="1"/>
      <c r="Y399" s="1"/>
      <c r="Z399" s="1"/>
    </row>
    <row r="400" ht="27.75" customHeight="1">
      <c r="A400" s="322" t="s">
        <v>2864</v>
      </c>
      <c r="B400" s="323">
        <v>4.0</v>
      </c>
      <c r="C400" s="318"/>
      <c r="D400" s="324">
        <v>4762.0</v>
      </c>
      <c r="E400" s="325" t="s">
        <v>1355</v>
      </c>
      <c r="F400" s="199"/>
      <c r="G400" s="199"/>
      <c r="H400" s="199"/>
      <c r="I400" s="326"/>
      <c r="J400" s="1"/>
      <c r="K400" s="1"/>
      <c r="L400" s="1"/>
      <c r="M400" s="1"/>
      <c r="N400" s="1"/>
      <c r="O400" s="1"/>
      <c r="P400" s="1"/>
      <c r="Q400" s="1"/>
      <c r="R400" s="1"/>
      <c r="S400" s="1"/>
      <c r="T400" s="1"/>
      <c r="U400" s="1"/>
      <c r="V400" s="1"/>
      <c r="W400" s="1"/>
      <c r="X400" s="1"/>
      <c r="Y400" s="1"/>
      <c r="Z400" s="1"/>
    </row>
    <row r="401" ht="14.25" customHeight="1">
      <c r="A401" s="322" t="s">
        <v>2865</v>
      </c>
      <c r="B401" s="323">
        <v>13.0</v>
      </c>
      <c r="C401" s="318"/>
      <c r="D401" s="324">
        <v>4763.0</v>
      </c>
      <c r="E401" s="325" t="s">
        <v>1358</v>
      </c>
      <c r="F401" s="199"/>
      <c r="G401" s="199"/>
      <c r="H401" s="199"/>
      <c r="I401" s="326"/>
      <c r="J401" s="1"/>
      <c r="K401" s="1"/>
      <c r="L401" s="1"/>
      <c r="M401" s="1"/>
      <c r="N401" s="1"/>
      <c r="O401" s="1"/>
      <c r="P401" s="1"/>
      <c r="Q401" s="1"/>
      <c r="R401" s="1"/>
      <c r="S401" s="1"/>
      <c r="T401" s="1"/>
      <c r="U401" s="1"/>
      <c r="V401" s="1"/>
      <c r="W401" s="1"/>
      <c r="X401" s="1"/>
      <c r="Y401" s="1"/>
      <c r="Z401" s="1"/>
    </row>
    <row r="402" ht="14.25" customHeight="1">
      <c r="A402" s="322" t="s">
        <v>2866</v>
      </c>
      <c r="B402" s="323">
        <v>1.0</v>
      </c>
      <c r="C402" s="318"/>
      <c r="D402" s="324">
        <v>4764.0</v>
      </c>
      <c r="E402" s="325" t="s">
        <v>1361</v>
      </c>
      <c r="F402" s="199"/>
      <c r="G402" s="199"/>
      <c r="H402" s="199"/>
      <c r="I402" s="326"/>
      <c r="J402" s="1"/>
      <c r="K402" s="1"/>
      <c r="L402" s="1"/>
      <c r="M402" s="1"/>
      <c r="N402" s="1"/>
      <c r="O402" s="1"/>
      <c r="P402" s="1"/>
      <c r="Q402" s="1"/>
      <c r="R402" s="1"/>
      <c r="S402" s="1"/>
      <c r="T402" s="1"/>
      <c r="U402" s="1"/>
      <c r="V402" s="1"/>
      <c r="W402" s="1"/>
      <c r="X402" s="1"/>
      <c r="Y402" s="1"/>
      <c r="Z402" s="1"/>
    </row>
    <row r="403" ht="14.25" customHeight="1">
      <c r="A403" s="322" t="s">
        <v>2867</v>
      </c>
      <c r="B403" s="323">
        <v>14.0</v>
      </c>
      <c r="C403" s="318"/>
      <c r="D403" s="324">
        <v>4765.0</v>
      </c>
      <c r="E403" s="325" t="s">
        <v>1364</v>
      </c>
      <c r="F403" s="199"/>
      <c r="G403" s="199"/>
      <c r="H403" s="199"/>
      <c r="I403" s="326"/>
      <c r="J403" s="1"/>
      <c r="K403" s="1"/>
      <c r="L403" s="1"/>
      <c r="M403" s="1"/>
      <c r="N403" s="1"/>
      <c r="O403" s="1"/>
      <c r="P403" s="1"/>
      <c r="Q403" s="1"/>
      <c r="R403" s="1"/>
      <c r="S403" s="1"/>
      <c r="T403" s="1"/>
      <c r="U403" s="1"/>
      <c r="V403" s="1"/>
      <c r="W403" s="1"/>
      <c r="X403" s="1"/>
      <c r="Y403" s="1"/>
      <c r="Z403" s="1"/>
    </row>
    <row r="404" ht="14.25" customHeight="1">
      <c r="A404" s="322" t="s">
        <v>2868</v>
      </c>
      <c r="B404" s="323">
        <v>17.0</v>
      </c>
      <c r="C404" s="318"/>
      <c r="D404" s="324">
        <v>4771.0</v>
      </c>
      <c r="E404" s="325" t="s">
        <v>1367</v>
      </c>
      <c r="F404" s="199"/>
      <c r="G404" s="199"/>
      <c r="H404" s="199"/>
      <c r="I404" s="326"/>
      <c r="J404" s="1"/>
      <c r="K404" s="1"/>
      <c r="L404" s="1"/>
      <c r="M404" s="1"/>
      <c r="N404" s="1"/>
      <c r="O404" s="1"/>
      <c r="P404" s="1"/>
      <c r="Q404" s="1"/>
      <c r="R404" s="1"/>
      <c r="S404" s="1"/>
      <c r="T404" s="1"/>
      <c r="U404" s="1"/>
      <c r="V404" s="1"/>
      <c r="W404" s="1"/>
      <c r="X404" s="1"/>
      <c r="Y404" s="1"/>
      <c r="Z404" s="1"/>
    </row>
    <row r="405" ht="14.25" customHeight="1">
      <c r="A405" s="322" t="s">
        <v>2869</v>
      </c>
      <c r="B405" s="323">
        <v>17.0</v>
      </c>
      <c r="C405" s="318"/>
      <c r="D405" s="324">
        <v>4772.0</v>
      </c>
      <c r="E405" s="325" t="s">
        <v>1370</v>
      </c>
      <c r="F405" s="199"/>
      <c r="G405" s="199"/>
      <c r="H405" s="199"/>
      <c r="I405" s="326"/>
      <c r="J405" s="1"/>
      <c r="K405" s="1"/>
      <c r="L405" s="1"/>
      <c r="M405" s="1"/>
      <c r="N405" s="1"/>
      <c r="O405" s="1"/>
      <c r="P405" s="1"/>
      <c r="Q405" s="1"/>
      <c r="R405" s="1"/>
      <c r="S405" s="1"/>
      <c r="T405" s="1"/>
      <c r="U405" s="1"/>
      <c r="V405" s="1"/>
      <c r="W405" s="1"/>
      <c r="X405" s="1"/>
      <c r="Y405" s="1"/>
      <c r="Z405" s="1"/>
    </row>
    <row r="406" ht="14.25" customHeight="1">
      <c r="A406" s="322" t="s">
        <v>2870</v>
      </c>
      <c r="B406" s="323">
        <v>20.0</v>
      </c>
      <c r="C406" s="318"/>
      <c r="D406" s="324">
        <v>4773.0</v>
      </c>
      <c r="E406" s="325" t="s">
        <v>1373</v>
      </c>
      <c r="F406" s="199"/>
      <c r="G406" s="199"/>
      <c r="H406" s="199"/>
      <c r="I406" s="326"/>
      <c r="J406" s="1"/>
      <c r="K406" s="1"/>
      <c r="L406" s="1"/>
      <c r="M406" s="1"/>
      <c r="N406" s="1"/>
      <c r="O406" s="1"/>
      <c r="P406" s="1"/>
      <c r="Q406" s="1"/>
      <c r="R406" s="1"/>
      <c r="S406" s="1"/>
      <c r="T406" s="1"/>
      <c r="U406" s="1"/>
      <c r="V406" s="1"/>
      <c r="W406" s="1"/>
      <c r="X406" s="1"/>
      <c r="Y406" s="1"/>
      <c r="Z406" s="1"/>
    </row>
    <row r="407" ht="27.75" customHeight="1">
      <c r="A407" s="322" t="s">
        <v>2871</v>
      </c>
      <c r="B407" s="323">
        <v>14.0</v>
      </c>
      <c r="C407" s="318"/>
      <c r="D407" s="324">
        <v>4774.0</v>
      </c>
      <c r="E407" s="325" t="s">
        <v>1376</v>
      </c>
      <c r="F407" s="199"/>
      <c r="G407" s="199"/>
      <c r="H407" s="199"/>
      <c r="I407" s="326"/>
      <c r="J407" s="1"/>
      <c r="K407" s="1"/>
      <c r="L407" s="1"/>
      <c r="M407" s="1"/>
      <c r="N407" s="1"/>
      <c r="O407" s="1"/>
      <c r="P407" s="1"/>
      <c r="Q407" s="1"/>
      <c r="R407" s="1"/>
      <c r="S407" s="1"/>
      <c r="T407" s="1"/>
      <c r="U407" s="1"/>
      <c r="V407" s="1"/>
      <c r="W407" s="1"/>
      <c r="X407" s="1"/>
      <c r="Y407" s="1"/>
      <c r="Z407" s="1"/>
    </row>
    <row r="408" ht="14.25" customHeight="1">
      <c r="A408" s="322" t="s">
        <v>2872</v>
      </c>
      <c r="B408" s="323">
        <v>9.0</v>
      </c>
      <c r="C408" s="318"/>
      <c r="D408" s="324">
        <v>4775.0</v>
      </c>
      <c r="E408" s="327" t="s">
        <v>1379</v>
      </c>
      <c r="F408" s="199"/>
      <c r="G408" s="199"/>
      <c r="H408" s="199"/>
      <c r="I408" s="326"/>
      <c r="J408" s="1"/>
      <c r="K408" s="1"/>
      <c r="L408" s="1"/>
      <c r="M408" s="1"/>
      <c r="N408" s="1"/>
      <c r="O408" s="1"/>
      <c r="P408" s="1"/>
      <c r="Q408" s="1"/>
      <c r="R408" s="1"/>
      <c r="S408" s="1"/>
      <c r="T408" s="1"/>
      <c r="U408" s="1"/>
      <c r="V408" s="1"/>
      <c r="W408" s="1"/>
      <c r="X408" s="1"/>
      <c r="Y408" s="1"/>
      <c r="Z408" s="1"/>
    </row>
    <row r="409" ht="27.75" customHeight="1">
      <c r="A409" s="322" t="s">
        <v>2873</v>
      </c>
      <c r="B409" s="323">
        <v>7.0</v>
      </c>
      <c r="C409" s="318"/>
      <c r="D409" s="324">
        <v>4776.0</v>
      </c>
      <c r="E409" s="325" t="s">
        <v>1382</v>
      </c>
      <c r="F409" s="199"/>
      <c r="G409" s="199"/>
      <c r="H409" s="199"/>
      <c r="I409" s="326"/>
      <c r="J409" s="1"/>
      <c r="K409" s="1"/>
      <c r="L409" s="1"/>
      <c r="M409" s="1"/>
      <c r="N409" s="1"/>
      <c r="O409" s="1"/>
      <c r="P409" s="1"/>
      <c r="Q409" s="1"/>
      <c r="R409" s="1"/>
      <c r="S409" s="1"/>
      <c r="T409" s="1"/>
      <c r="U409" s="1"/>
      <c r="V409" s="1"/>
      <c r="W409" s="1"/>
      <c r="X409" s="1"/>
      <c r="Y409" s="1"/>
      <c r="Z409" s="1"/>
    </row>
    <row r="410" ht="14.25" customHeight="1">
      <c r="A410" s="322" t="s">
        <v>2874</v>
      </c>
      <c r="B410" s="323">
        <v>12.0</v>
      </c>
      <c r="C410" s="318"/>
      <c r="D410" s="324">
        <v>4777.0</v>
      </c>
      <c r="E410" s="325" t="s">
        <v>1385</v>
      </c>
      <c r="F410" s="199"/>
      <c r="G410" s="199"/>
      <c r="H410" s="199"/>
      <c r="I410" s="326"/>
      <c r="J410" s="1"/>
      <c r="K410" s="1"/>
      <c r="L410" s="1"/>
      <c r="M410" s="1"/>
      <c r="N410" s="1"/>
      <c r="O410" s="1"/>
      <c r="P410" s="1"/>
      <c r="Q410" s="1"/>
      <c r="R410" s="1"/>
      <c r="S410" s="1"/>
      <c r="T410" s="1"/>
      <c r="U410" s="1"/>
      <c r="V410" s="1"/>
      <c r="W410" s="1"/>
      <c r="X410" s="1"/>
      <c r="Y410" s="1"/>
      <c r="Z410" s="1"/>
    </row>
    <row r="411" ht="14.25" customHeight="1">
      <c r="A411" s="322" t="s">
        <v>2875</v>
      </c>
      <c r="B411" s="323">
        <v>12.0</v>
      </c>
      <c r="C411" s="318"/>
      <c r="D411" s="324">
        <v>4778.0</v>
      </c>
      <c r="E411" s="325" t="s">
        <v>1388</v>
      </c>
      <c r="F411" s="199"/>
      <c r="G411" s="199"/>
      <c r="H411" s="199"/>
      <c r="I411" s="326"/>
      <c r="J411" s="1"/>
      <c r="K411" s="1"/>
      <c r="L411" s="1"/>
      <c r="M411" s="1"/>
      <c r="N411" s="1"/>
      <c r="O411" s="1"/>
      <c r="P411" s="1"/>
      <c r="Q411" s="1"/>
      <c r="R411" s="1"/>
      <c r="S411" s="1"/>
      <c r="T411" s="1"/>
      <c r="U411" s="1"/>
      <c r="V411" s="1"/>
      <c r="W411" s="1"/>
      <c r="X411" s="1"/>
      <c r="Y411" s="1"/>
      <c r="Z411" s="1"/>
    </row>
    <row r="412" ht="14.25" customHeight="1">
      <c r="A412" s="322" t="s">
        <v>2876</v>
      </c>
      <c r="B412" s="323">
        <v>17.0</v>
      </c>
      <c r="C412" s="318"/>
      <c r="D412" s="324">
        <v>4779.0</v>
      </c>
      <c r="E412" s="325" t="s">
        <v>1391</v>
      </c>
      <c r="F412" s="199"/>
      <c r="G412" s="199"/>
      <c r="H412" s="199"/>
      <c r="I412" s="326"/>
      <c r="J412" s="1"/>
      <c r="K412" s="1"/>
      <c r="L412" s="1"/>
      <c r="M412" s="1"/>
      <c r="N412" s="1"/>
      <c r="O412" s="1"/>
      <c r="P412" s="1"/>
      <c r="Q412" s="1"/>
      <c r="R412" s="1"/>
      <c r="S412" s="1"/>
      <c r="T412" s="1"/>
      <c r="U412" s="1"/>
      <c r="V412" s="1"/>
      <c r="W412" s="1"/>
      <c r="X412" s="1"/>
      <c r="Y412" s="1"/>
      <c r="Z412" s="1"/>
    </row>
    <row r="413" ht="14.25" customHeight="1">
      <c r="A413" s="322" t="s">
        <v>2877</v>
      </c>
      <c r="B413" s="323">
        <v>7.0</v>
      </c>
      <c r="C413" s="318"/>
      <c r="D413" s="324">
        <v>4781.0</v>
      </c>
      <c r="E413" s="327" t="s">
        <v>1394</v>
      </c>
      <c r="F413" s="199"/>
      <c r="G413" s="199"/>
      <c r="H413" s="199"/>
      <c r="I413" s="326"/>
      <c r="J413" s="1"/>
      <c r="K413" s="1"/>
      <c r="L413" s="1"/>
      <c r="M413" s="1"/>
      <c r="N413" s="1"/>
      <c r="O413" s="1"/>
      <c r="P413" s="1"/>
      <c r="Q413" s="1"/>
      <c r="R413" s="1"/>
      <c r="S413" s="1"/>
      <c r="T413" s="1"/>
      <c r="U413" s="1"/>
      <c r="V413" s="1"/>
      <c r="W413" s="1"/>
      <c r="X413" s="1"/>
      <c r="Y413" s="1"/>
      <c r="Z413" s="1"/>
    </row>
    <row r="414" ht="14.25" customHeight="1">
      <c r="A414" s="322" t="s">
        <v>2878</v>
      </c>
      <c r="B414" s="323">
        <v>3.0</v>
      </c>
      <c r="C414" s="318"/>
      <c r="D414" s="324">
        <v>4782.0</v>
      </c>
      <c r="E414" s="325" t="s">
        <v>1397</v>
      </c>
      <c r="F414" s="199"/>
      <c r="G414" s="199"/>
      <c r="H414" s="199"/>
      <c r="I414" s="326"/>
      <c r="J414" s="1"/>
      <c r="K414" s="1"/>
      <c r="L414" s="1"/>
      <c r="M414" s="1"/>
      <c r="N414" s="1"/>
      <c r="O414" s="1"/>
      <c r="P414" s="1"/>
      <c r="Q414" s="1"/>
      <c r="R414" s="1"/>
      <c r="S414" s="1"/>
      <c r="T414" s="1"/>
      <c r="U414" s="1"/>
      <c r="V414" s="1"/>
      <c r="W414" s="1"/>
      <c r="X414" s="1"/>
      <c r="Y414" s="1"/>
      <c r="Z414" s="1"/>
    </row>
    <row r="415" ht="14.25" customHeight="1">
      <c r="A415" s="322" t="s">
        <v>2879</v>
      </c>
      <c r="B415" s="323">
        <v>8.0</v>
      </c>
      <c r="C415" s="318"/>
      <c r="D415" s="324">
        <v>4789.0</v>
      </c>
      <c r="E415" s="325" t="s">
        <v>1400</v>
      </c>
      <c r="F415" s="199"/>
      <c r="G415" s="199"/>
      <c r="H415" s="199"/>
      <c r="I415" s="326"/>
      <c r="J415" s="1"/>
      <c r="K415" s="1"/>
      <c r="L415" s="1"/>
      <c r="M415" s="1"/>
      <c r="N415" s="1"/>
      <c r="O415" s="1"/>
      <c r="P415" s="1"/>
      <c r="Q415" s="1"/>
      <c r="R415" s="1"/>
      <c r="S415" s="1"/>
      <c r="T415" s="1"/>
      <c r="U415" s="1"/>
      <c r="V415" s="1"/>
      <c r="W415" s="1"/>
      <c r="X415" s="1"/>
      <c r="Y415" s="1"/>
      <c r="Z415" s="1"/>
    </row>
    <row r="416" ht="14.25" customHeight="1">
      <c r="A416" s="322" t="s">
        <v>2880</v>
      </c>
      <c r="B416" s="323">
        <v>15.0</v>
      </c>
      <c r="C416" s="318"/>
      <c r="D416" s="324">
        <v>4791.0</v>
      </c>
      <c r="E416" s="325" t="s">
        <v>1403</v>
      </c>
      <c r="F416" s="199"/>
      <c r="G416" s="199"/>
      <c r="H416" s="199"/>
      <c r="I416" s="326"/>
      <c r="J416" s="1"/>
      <c r="K416" s="1"/>
      <c r="L416" s="1"/>
      <c r="M416" s="1"/>
      <c r="N416" s="1"/>
      <c r="O416" s="1"/>
      <c r="P416" s="1"/>
      <c r="Q416" s="1"/>
      <c r="R416" s="1"/>
      <c r="S416" s="1"/>
      <c r="T416" s="1"/>
      <c r="U416" s="1"/>
      <c r="V416" s="1"/>
      <c r="W416" s="1"/>
      <c r="X416" s="1"/>
      <c r="Y416" s="1"/>
      <c r="Z416" s="1"/>
    </row>
    <row r="417" ht="14.25" customHeight="1">
      <c r="A417" s="322" t="s">
        <v>2881</v>
      </c>
      <c r="B417" s="323">
        <v>10.0</v>
      </c>
      <c r="C417" s="318"/>
      <c r="D417" s="324">
        <v>4799.0</v>
      </c>
      <c r="E417" s="325" t="s">
        <v>1406</v>
      </c>
      <c r="F417" s="199"/>
      <c r="G417" s="199"/>
      <c r="H417" s="199"/>
      <c r="I417" s="326"/>
      <c r="J417" s="1"/>
      <c r="K417" s="1"/>
      <c r="L417" s="1"/>
      <c r="M417" s="1"/>
      <c r="N417" s="1"/>
      <c r="O417" s="1"/>
      <c r="P417" s="1"/>
      <c r="Q417" s="1"/>
      <c r="R417" s="1"/>
      <c r="S417" s="1"/>
      <c r="T417" s="1"/>
      <c r="U417" s="1"/>
      <c r="V417" s="1"/>
      <c r="W417" s="1"/>
      <c r="X417" s="1"/>
      <c r="Y417" s="1"/>
      <c r="Z417" s="1"/>
    </row>
    <row r="418" ht="14.25" customHeight="1">
      <c r="A418" s="322" t="s">
        <v>2882</v>
      </c>
      <c r="B418" s="323">
        <v>12.0</v>
      </c>
      <c r="C418" s="318"/>
      <c r="D418" s="324">
        <v>4910.0</v>
      </c>
      <c r="E418" s="325" t="s">
        <v>1409</v>
      </c>
      <c r="F418" s="199"/>
      <c r="G418" s="199"/>
      <c r="H418" s="199"/>
      <c r="I418" s="326"/>
      <c r="J418" s="1"/>
      <c r="K418" s="1"/>
      <c r="L418" s="1"/>
      <c r="M418" s="1"/>
      <c r="N418" s="1"/>
      <c r="O418" s="1"/>
      <c r="P418" s="1"/>
      <c r="Q418" s="1"/>
      <c r="R418" s="1"/>
      <c r="S418" s="1"/>
      <c r="T418" s="1"/>
      <c r="U418" s="1"/>
      <c r="V418" s="1"/>
      <c r="W418" s="1"/>
      <c r="X418" s="1"/>
      <c r="Y418" s="1"/>
      <c r="Z418" s="1"/>
    </row>
    <row r="419" ht="14.25" customHeight="1">
      <c r="A419" s="322" t="s">
        <v>2883</v>
      </c>
      <c r="B419" s="323">
        <v>12.0</v>
      </c>
      <c r="C419" s="318"/>
      <c r="D419" s="324">
        <v>4920.0</v>
      </c>
      <c r="E419" s="325" t="s">
        <v>1412</v>
      </c>
      <c r="F419" s="199"/>
      <c r="G419" s="199"/>
      <c r="H419" s="199"/>
      <c r="I419" s="326"/>
      <c r="J419" s="1"/>
      <c r="K419" s="1"/>
      <c r="L419" s="1"/>
      <c r="M419" s="1"/>
      <c r="N419" s="1"/>
      <c r="O419" s="1"/>
      <c r="P419" s="1"/>
      <c r="Q419" s="1"/>
      <c r="R419" s="1"/>
      <c r="S419" s="1"/>
      <c r="T419" s="1"/>
      <c r="U419" s="1"/>
      <c r="V419" s="1"/>
      <c r="W419" s="1"/>
      <c r="X419" s="1"/>
      <c r="Y419" s="1"/>
      <c r="Z419" s="1"/>
    </row>
    <row r="420" ht="14.25" customHeight="1">
      <c r="A420" s="322" t="s">
        <v>2884</v>
      </c>
      <c r="B420" s="323">
        <v>19.0</v>
      </c>
      <c r="C420" s="318"/>
      <c r="D420" s="324">
        <v>4931.0</v>
      </c>
      <c r="E420" s="325" t="s">
        <v>1415</v>
      </c>
      <c r="F420" s="199"/>
      <c r="G420" s="199"/>
      <c r="H420" s="199"/>
      <c r="I420" s="326"/>
      <c r="J420" s="1"/>
      <c r="K420" s="1"/>
      <c r="L420" s="1"/>
      <c r="M420" s="1"/>
      <c r="N420" s="1"/>
      <c r="O420" s="1"/>
      <c r="P420" s="1"/>
      <c r="Q420" s="1"/>
      <c r="R420" s="1"/>
      <c r="S420" s="1"/>
      <c r="T420" s="1"/>
      <c r="U420" s="1"/>
      <c r="V420" s="1"/>
      <c r="W420" s="1"/>
      <c r="X420" s="1"/>
      <c r="Y420" s="1"/>
      <c r="Z420" s="1"/>
    </row>
    <row r="421" ht="14.25" customHeight="1">
      <c r="A421" s="322" t="s">
        <v>2885</v>
      </c>
      <c r="B421" s="323">
        <v>4.0</v>
      </c>
      <c r="C421" s="318"/>
      <c r="D421" s="324">
        <v>4932.0</v>
      </c>
      <c r="E421" s="325" t="s">
        <v>1418</v>
      </c>
      <c r="F421" s="199"/>
      <c r="G421" s="199"/>
      <c r="H421" s="199"/>
      <c r="I421" s="326"/>
      <c r="J421" s="1"/>
      <c r="K421" s="1"/>
      <c r="L421" s="1"/>
      <c r="M421" s="1"/>
      <c r="N421" s="1"/>
      <c r="O421" s="1"/>
      <c r="P421" s="1"/>
      <c r="Q421" s="1"/>
      <c r="R421" s="1"/>
      <c r="S421" s="1"/>
      <c r="T421" s="1"/>
      <c r="U421" s="1"/>
      <c r="V421" s="1"/>
      <c r="W421" s="1"/>
      <c r="X421" s="1"/>
      <c r="Y421" s="1"/>
      <c r="Z421" s="1"/>
    </row>
    <row r="422" ht="14.25" customHeight="1">
      <c r="A422" s="322" t="s">
        <v>2886</v>
      </c>
      <c r="B422" s="323">
        <v>19.0</v>
      </c>
      <c r="C422" s="318"/>
      <c r="D422" s="324">
        <v>4939.0</v>
      </c>
      <c r="E422" s="325" t="s">
        <v>1421</v>
      </c>
      <c r="F422" s="199"/>
      <c r="G422" s="199"/>
      <c r="H422" s="199"/>
      <c r="I422" s="326"/>
      <c r="J422" s="1"/>
      <c r="K422" s="1"/>
      <c r="L422" s="1"/>
      <c r="M422" s="1"/>
      <c r="N422" s="1"/>
      <c r="O422" s="1"/>
      <c r="P422" s="1"/>
      <c r="Q422" s="1"/>
      <c r="R422" s="1"/>
      <c r="S422" s="1"/>
      <c r="T422" s="1"/>
      <c r="U422" s="1"/>
      <c r="V422" s="1"/>
      <c r="W422" s="1"/>
      <c r="X422" s="1"/>
      <c r="Y422" s="1"/>
      <c r="Z422" s="1"/>
    </row>
    <row r="423" ht="14.25" customHeight="1">
      <c r="A423" s="322" t="s">
        <v>2887</v>
      </c>
      <c r="B423" s="323">
        <v>6.0</v>
      </c>
      <c r="C423" s="318"/>
      <c r="D423" s="324">
        <v>4941.0</v>
      </c>
      <c r="E423" s="325" t="s">
        <v>1424</v>
      </c>
      <c r="F423" s="199"/>
      <c r="G423" s="199"/>
      <c r="H423" s="199"/>
      <c r="I423" s="326"/>
      <c r="J423" s="1"/>
      <c r="K423" s="1"/>
      <c r="L423" s="1"/>
      <c r="M423" s="1"/>
      <c r="N423" s="1"/>
      <c r="O423" s="1"/>
      <c r="P423" s="1"/>
      <c r="Q423" s="1"/>
      <c r="R423" s="1"/>
      <c r="S423" s="1"/>
      <c r="T423" s="1"/>
      <c r="U423" s="1"/>
      <c r="V423" s="1"/>
      <c r="W423" s="1"/>
      <c r="X423" s="1"/>
      <c r="Y423" s="1"/>
      <c r="Z423" s="1"/>
    </row>
    <row r="424" ht="14.25" customHeight="1">
      <c r="A424" s="322" t="s">
        <v>2888</v>
      </c>
      <c r="B424" s="323">
        <v>17.0</v>
      </c>
      <c r="C424" s="318"/>
      <c r="D424" s="324">
        <v>4942.0</v>
      </c>
      <c r="E424" s="325" t="s">
        <v>1427</v>
      </c>
      <c r="F424" s="199"/>
      <c r="G424" s="199"/>
      <c r="H424" s="199"/>
      <c r="I424" s="326"/>
      <c r="J424" s="1"/>
      <c r="K424" s="1"/>
      <c r="L424" s="1"/>
      <c r="M424" s="1"/>
      <c r="N424" s="1"/>
      <c r="O424" s="1"/>
      <c r="P424" s="1"/>
      <c r="Q424" s="1"/>
      <c r="R424" s="1"/>
      <c r="S424" s="1"/>
      <c r="T424" s="1"/>
      <c r="U424" s="1"/>
      <c r="V424" s="1"/>
      <c r="W424" s="1"/>
      <c r="X424" s="1"/>
      <c r="Y424" s="1"/>
      <c r="Z424" s="1"/>
    </row>
    <row r="425" ht="14.25" customHeight="1">
      <c r="A425" s="322" t="s">
        <v>2889</v>
      </c>
      <c r="B425" s="323">
        <v>10.0</v>
      </c>
      <c r="C425" s="318"/>
      <c r="D425" s="324">
        <v>4950.0</v>
      </c>
      <c r="E425" s="325" t="s">
        <v>1430</v>
      </c>
      <c r="F425" s="199"/>
      <c r="G425" s="199"/>
      <c r="H425" s="199"/>
      <c r="I425" s="326"/>
      <c r="J425" s="1"/>
      <c r="K425" s="1"/>
      <c r="L425" s="1"/>
      <c r="M425" s="1"/>
      <c r="N425" s="1"/>
      <c r="O425" s="1"/>
      <c r="P425" s="1"/>
      <c r="Q425" s="1"/>
      <c r="R425" s="1"/>
      <c r="S425" s="1"/>
      <c r="T425" s="1"/>
      <c r="U425" s="1"/>
      <c r="V425" s="1"/>
      <c r="W425" s="1"/>
      <c r="X425" s="1"/>
      <c r="Y425" s="1"/>
      <c r="Z425" s="1"/>
    </row>
    <row r="426" ht="14.25" customHeight="1">
      <c r="A426" s="322" t="s">
        <v>2890</v>
      </c>
      <c r="B426" s="323">
        <v>17.0</v>
      </c>
      <c r="C426" s="318"/>
      <c r="D426" s="324">
        <v>5010.0</v>
      </c>
      <c r="E426" s="325" t="s">
        <v>1433</v>
      </c>
      <c r="F426" s="199"/>
      <c r="G426" s="199"/>
      <c r="H426" s="199"/>
      <c r="I426" s="326"/>
      <c r="J426" s="1"/>
      <c r="K426" s="1"/>
      <c r="L426" s="1"/>
      <c r="M426" s="1"/>
      <c r="N426" s="1"/>
      <c r="O426" s="1"/>
      <c r="P426" s="1"/>
      <c r="Q426" s="1"/>
      <c r="R426" s="1"/>
      <c r="S426" s="1"/>
      <c r="T426" s="1"/>
      <c r="U426" s="1"/>
      <c r="V426" s="1"/>
      <c r="W426" s="1"/>
      <c r="X426" s="1"/>
      <c r="Y426" s="1"/>
      <c r="Z426" s="1"/>
    </row>
    <row r="427" ht="14.25" customHeight="1">
      <c r="A427" s="322" t="s">
        <v>2891</v>
      </c>
      <c r="B427" s="323">
        <v>5.0</v>
      </c>
      <c r="C427" s="318"/>
      <c r="D427" s="324">
        <v>5020.0</v>
      </c>
      <c r="E427" s="325" t="s">
        <v>1436</v>
      </c>
      <c r="F427" s="199"/>
      <c r="G427" s="199"/>
      <c r="H427" s="199"/>
      <c r="I427" s="326"/>
      <c r="J427" s="1"/>
      <c r="K427" s="1"/>
      <c r="L427" s="1"/>
      <c r="M427" s="1"/>
      <c r="N427" s="1"/>
      <c r="O427" s="1"/>
      <c r="P427" s="1"/>
      <c r="Q427" s="1"/>
      <c r="R427" s="1"/>
      <c r="S427" s="1"/>
      <c r="T427" s="1"/>
      <c r="U427" s="1"/>
      <c r="V427" s="1"/>
      <c r="W427" s="1"/>
      <c r="X427" s="1"/>
      <c r="Y427" s="1"/>
      <c r="Z427" s="1"/>
    </row>
    <row r="428" ht="14.25" customHeight="1">
      <c r="A428" s="322" t="s">
        <v>2892</v>
      </c>
      <c r="B428" s="323">
        <v>13.0</v>
      </c>
      <c r="C428" s="318"/>
      <c r="D428" s="324">
        <v>5030.0</v>
      </c>
      <c r="E428" s="325" t="s">
        <v>1439</v>
      </c>
      <c r="F428" s="199"/>
      <c r="G428" s="199"/>
      <c r="H428" s="199"/>
      <c r="I428" s="326"/>
      <c r="J428" s="1"/>
      <c r="K428" s="1"/>
      <c r="L428" s="1"/>
      <c r="M428" s="1"/>
      <c r="N428" s="1"/>
      <c r="O428" s="1"/>
      <c r="P428" s="1"/>
      <c r="Q428" s="1"/>
      <c r="R428" s="1"/>
      <c r="S428" s="1"/>
      <c r="T428" s="1"/>
      <c r="U428" s="1"/>
      <c r="V428" s="1"/>
      <c r="W428" s="1"/>
      <c r="X428" s="1"/>
      <c r="Y428" s="1"/>
      <c r="Z428" s="1"/>
    </row>
    <row r="429" ht="14.25" customHeight="1">
      <c r="A429" s="322" t="s">
        <v>2893</v>
      </c>
      <c r="B429" s="323">
        <v>12.0</v>
      </c>
      <c r="C429" s="318"/>
      <c r="D429" s="324">
        <v>5040.0</v>
      </c>
      <c r="E429" s="325" t="s">
        <v>1442</v>
      </c>
      <c r="F429" s="199"/>
      <c r="G429" s="199"/>
      <c r="H429" s="199"/>
      <c r="I429" s="326"/>
      <c r="J429" s="1"/>
      <c r="K429" s="1"/>
      <c r="L429" s="1"/>
      <c r="M429" s="1"/>
      <c r="N429" s="1"/>
      <c r="O429" s="1"/>
      <c r="P429" s="1"/>
      <c r="Q429" s="1"/>
      <c r="R429" s="1"/>
      <c r="S429" s="1"/>
      <c r="T429" s="1"/>
      <c r="U429" s="1"/>
      <c r="V429" s="1"/>
      <c r="W429" s="1"/>
      <c r="X429" s="1"/>
      <c r="Y429" s="1"/>
      <c r="Z429" s="1"/>
    </row>
    <row r="430" ht="14.25" customHeight="1">
      <c r="A430" s="322" t="s">
        <v>2894</v>
      </c>
      <c r="B430" s="323">
        <v>17.0</v>
      </c>
      <c r="C430" s="318"/>
      <c r="D430" s="324">
        <v>5110.0</v>
      </c>
      <c r="E430" s="325" t="s">
        <v>1445</v>
      </c>
      <c r="F430" s="199"/>
      <c r="G430" s="199"/>
      <c r="H430" s="199"/>
      <c r="I430" s="326"/>
      <c r="J430" s="1"/>
      <c r="K430" s="1"/>
      <c r="L430" s="1"/>
      <c r="M430" s="1"/>
      <c r="N430" s="1"/>
      <c r="O430" s="1"/>
      <c r="P430" s="1"/>
      <c r="Q430" s="1"/>
      <c r="R430" s="1"/>
      <c r="S430" s="1"/>
      <c r="T430" s="1"/>
      <c r="U430" s="1"/>
      <c r="V430" s="1"/>
      <c r="W430" s="1"/>
      <c r="X430" s="1"/>
      <c r="Y430" s="1"/>
      <c r="Z430" s="1"/>
    </row>
    <row r="431" ht="14.25" customHeight="1">
      <c r="A431" s="322" t="s">
        <v>2895</v>
      </c>
      <c r="B431" s="323">
        <v>16.0</v>
      </c>
      <c r="C431" s="318"/>
      <c r="D431" s="324">
        <v>5121.0</v>
      </c>
      <c r="E431" s="325" t="s">
        <v>1448</v>
      </c>
      <c r="F431" s="199"/>
      <c r="G431" s="199"/>
      <c r="H431" s="199"/>
      <c r="I431" s="326"/>
      <c r="J431" s="1"/>
      <c r="K431" s="1"/>
      <c r="L431" s="1"/>
      <c r="M431" s="1"/>
      <c r="N431" s="1"/>
      <c r="O431" s="1"/>
      <c r="P431" s="1"/>
      <c r="Q431" s="1"/>
      <c r="R431" s="1"/>
      <c r="S431" s="1"/>
      <c r="T431" s="1"/>
      <c r="U431" s="1"/>
      <c r="V431" s="1"/>
      <c r="W431" s="1"/>
      <c r="X431" s="1"/>
      <c r="Y431" s="1"/>
      <c r="Z431" s="1"/>
    </row>
    <row r="432" ht="14.25" customHeight="1">
      <c r="A432" s="322" t="s">
        <v>2896</v>
      </c>
      <c r="B432" s="323">
        <v>16.0</v>
      </c>
      <c r="C432" s="318"/>
      <c r="D432" s="324">
        <v>5122.0</v>
      </c>
      <c r="E432" s="325" t="s">
        <v>1451</v>
      </c>
      <c r="F432" s="199"/>
      <c r="G432" s="199"/>
      <c r="H432" s="199"/>
      <c r="I432" s="326"/>
      <c r="J432" s="1"/>
      <c r="K432" s="1"/>
      <c r="L432" s="1"/>
      <c r="M432" s="1"/>
      <c r="N432" s="1"/>
      <c r="O432" s="1"/>
      <c r="P432" s="1"/>
      <c r="Q432" s="1"/>
      <c r="R432" s="1"/>
      <c r="S432" s="1"/>
      <c r="T432" s="1"/>
      <c r="U432" s="1"/>
      <c r="V432" s="1"/>
      <c r="W432" s="1"/>
      <c r="X432" s="1"/>
      <c r="Y432" s="1"/>
      <c r="Z432" s="1"/>
    </row>
    <row r="433" ht="14.25" customHeight="1">
      <c r="A433" s="322" t="s">
        <v>2897</v>
      </c>
      <c r="B433" s="323">
        <v>13.0</v>
      </c>
      <c r="C433" s="318"/>
      <c r="D433" s="324">
        <v>5210.0</v>
      </c>
      <c r="E433" s="325" t="s">
        <v>1454</v>
      </c>
      <c r="F433" s="199"/>
      <c r="G433" s="199"/>
      <c r="H433" s="199"/>
      <c r="I433" s="326"/>
      <c r="J433" s="1"/>
      <c r="K433" s="1"/>
      <c r="L433" s="1"/>
      <c r="M433" s="1"/>
      <c r="N433" s="1"/>
      <c r="O433" s="1"/>
      <c r="P433" s="1"/>
      <c r="Q433" s="1"/>
      <c r="R433" s="1"/>
      <c r="S433" s="1"/>
      <c r="T433" s="1"/>
      <c r="U433" s="1"/>
      <c r="V433" s="1"/>
      <c r="W433" s="1"/>
      <c r="X433" s="1"/>
      <c r="Y433" s="1"/>
      <c r="Z433" s="1"/>
    </row>
    <row r="434" ht="14.25" customHeight="1">
      <c r="A434" s="322" t="s">
        <v>2898</v>
      </c>
      <c r="B434" s="323">
        <v>12.0</v>
      </c>
      <c r="C434" s="318"/>
      <c r="D434" s="324">
        <v>5221.0</v>
      </c>
      <c r="E434" s="325" t="s">
        <v>1457</v>
      </c>
      <c r="F434" s="199"/>
      <c r="G434" s="199"/>
      <c r="H434" s="199"/>
      <c r="I434" s="326"/>
      <c r="J434" s="1"/>
      <c r="K434" s="1"/>
      <c r="L434" s="1"/>
      <c r="M434" s="1"/>
      <c r="N434" s="1"/>
      <c r="O434" s="1"/>
      <c r="P434" s="1"/>
      <c r="Q434" s="1"/>
      <c r="R434" s="1"/>
      <c r="S434" s="1"/>
      <c r="T434" s="1"/>
      <c r="U434" s="1"/>
      <c r="V434" s="1"/>
      <c r="W434" s="1"/>
      <c r="X434" s="1"/>
      <c r="Y434" s="1"/>
      <c r="Z434" s="1"/>
    </row>
    <row r="435" ht="14.25" customHeight="1">
      <c r="A435" s="322" t="s">
        <v>2899</v>
      </c>
      <c r="B435" s="323">
        <v>19.0</v>
      </c>
      <c r="C435" s="318"/>
      <c r="D435" s="324">
        <v>5222.0</v>
      </c>
      <c r="E435" s="325" t="s">
        <v>1460</v>
      </c>
      <c r="F435" s="199"/>
      <c r="G435" s="199"/>
      <c r="H435" s="199"/>
      <c r="I435" s="326"/>
      <c r="J435" s="1"/>
      <c r="K435" s="1"/>
      <c r="L435" s="1"/>
      <c r="M435" s="1"/>
      <c r="N435" s="1"/>
      <c r="O435" s="1"/>
      <c r="P435" s="1"/>
      <c r="Q435" s="1"/>
      <c r="R435" s="1"/>
      <c r="S435" s="1"/>
      <c r="T435" s="1"/>
      <c r="U435" s="1"/>
      <c r="V435" s="1"/>
      <c r="W435" s="1"/>
      <c r="X435" s="1"/>
      <c r="Y435" s="1"/>
      <c r="Z435" s="1"/>
    </row>
    <row r="436" ht="14.25" customHeight="1">
      <c r="A436" s="322" t="s">
        <v>2900</v>
      </c>
      <c r="B436" s="323">
        <v>20.0</v>
      </c>
      <c r="C436" s="318"/>
      <c r="D436" s="324">
        <v>5223.0</v>
      </c>
      <c r="E436" s="325" t="s">
        <v>1463</v>
      </c>
      <c r="F436" s="199"/>
      <c r="G436" s="199"/>
      <c r="H436" s="199"/>
      <c r="I436" s="326"/>
      <c r="J436" s="1"/>
      <c r="K436" s="1"/>
      <c r="L436" s="1"/>
      <c r="M436" s="1"/>
      <c r="N436" s="1"/>
      <c r="O436" s="1"/>
      <c r="P436" s="1"/>
      <c r="Q436" s="1"/>
      <c r="R436" s="1"/>
      <c r="S436" s="1"/>
      <c r="T436" s="1"/>
      <c r="U436" s="1"/>
      <c r="V436" s="1"/>
      <c r="W436" s="1"/>
      <c r="X436" s="1"/>
      <c r="Y436" s="1"/>
      <c r="Z436" s="1"/>
    </row>
    <row r="437" ht="14.25" customHeight="1">
      <c r="A437" s="322" t="s">
        <v>2901</v>
      </c>
      <c r="B437" s="323">
        <v>14.0</v>
      </c>
      <c r="C437" s="318"/>
      <c r="D437" s="324">
        <v>5224.0</v>
      </c>
      <c r="E437" s="325" t="s">
        <v>1466</v>
      </c>
      <c r="F437" s="199"/>
      <c r="G437" s="199"/>
      <c r="H437" s="199"/>
      <c r="I437" s="326"/>
      <c r="J437" s="1"/>
      <c r="K437" s="1"/>
      <c r="L437" s="1"/>
      <c r="M437" s="1"/>
      <c r="N437" s="1"/>
      <c r="O437" s="1"/>
      <c r="P437" s="1"/>
      <c r="Q437" s="1"/>
      <c r="R437" s="1"/>
      <c r="S437" s="1"/>
      <c r="T437" s="1"/>
      <c r="U437" s="1"/>
      <c r="V437" s="1"/>
      <c r="W437" s="1"/>
      <c r="X437" s="1"/>
      <c r="Y437" s="1"/>
      <c r="Z437" s="1"/>
    </row>
    <row r="438" ht="14.25" customHeight="1">
      <c r="A438" s="322" t="s">
        <v>2902</v>
      </c>
      <c r="B438" s="323">
        <v>2.0</v>
      </c>
      <c r="C438" s="318"/>
      <c r="D438" s="324">
        <v>5229.0</v>
      </c>
      <c r="E438" s="325" t="s">
        <v>1469</v>
      </c>
      <c r="F438" s="199"/>
      <c r="G438" s="199"/>
      <c r="H438" s="199"/>
      <c r="I438" s="326"/>
      <c r="J438" s="1"/>
      <c r="K438" s="1"/>
      <c r="L438" s="1"/>
      <c r="M438" s="1"/>
      <c r="N438" s="1"/>
      <c r="O438" s="1"/>
      <c r="P438" s="1"/>
      <c r="Q438" s="1"/>
      <c r="R438" s="1"/>
      <c r="S438" s="1"/>
      <c r="T438" s="1"/>
      <c r="U438" s="1"/>
      <c r="V438" s="1"/>
      <c r="W438" s="1"/>
      <c r="X438" s="1"/>
      <c r="Y438" s="1"/>
      <c r="Z438" s="1"/>
    </row>
    <row r="439" ht="14.25" customHeight="1">
      <c r="A439" s="322" t="s">
        <v>2903</v>
      </c>
      <c r="B439" s="323">
        <v>1.0</v>
      </c>
      <c r="C439" s="318"/>
      <c r="D439" s="324">
        <v>5310.0</v>
      </c>
      <c r="E439" s="325" t="s">
        <v>1472</v>
      </c>
      <c r="F439" s="199"/>
      <c r="G439" s="199"/>
      <c r="H439" s="199"/>
      <c r="I439" s="326"/>
      <c r="J439" s="1"/>
      <c r="K439" s="1"/>
      <c r="L439" s="1"/>
      <c r="M439" s="1"/>
      <c r="N439" s="1"/>
      <c r="O439" s="1"/>
      <c r="P439" s="1"/>
      <c r="Q439" s="1"/>
      <c r="R439" s="1"/>
      <c r="S439" s="1"/>
      <c r="T439" s="1"/>
      <c r="U439" s="1"/>
      <c r="V439" s="1"/>
      <c r="W439" s="1"/>
      <c r="X439" s="1"/>
      <c r="Y439" s="1"/>
      <c r="Z439" s="1"/>
    </row>
    <row r="440" ht="14.25" customHeight="1">
      <c r="A440" s="322" t="s">
        <v>2904</v>
      </c>
      <c r="B440" s="323">
        <v>17.0</v>
      </c>
      <c r="C440" s="318"/>
      <c r="D440" s="324">
        <v>5320.0</v>
      </c>
      <c r="E440" s="325" t="s">
        <v>1475</v>
      </c>
      <c r="F440" s="199"/>
      <c r="G440" s="199"/>
      <c r="H440" s="199"/>
      <c r="I440" s="326"/>
      <c r="J440" s="1"/>
      <c r="K440" s="1"/>
      <c r="L440" s="1"/>
      <c r="M440" s="1"/>
      <c r="N440" s="1"/>
      <c r="O440" s="1"/>
      <c r="P440" s="1"/>
      <c r="Q440" s="1"/>
      <c r="R440" s="1"/>
      <c r="S440" s="1"/>
      <c r="T440" s="1"/>
      <c r="U440" s="1"/>
      <c r="V440" s="1"/>
      <c r="W440" s="1"/>
      <c r="X440" s="1"/>
      <c r="Y440" s="1"/>
      <c r="Z440" s="1"/>
    </row>
    <row r="441" ht="14.25" customHeight="1">
      <c r="A441" s="322" t="s">
        <v>2905</v>
      </c>
      <c r="B441" s="323">
        <v>10.0</v>
      </c>
      <c r="C441" s="318"/>
      <c r="D441" s="324">
        <v>5510.0</v>
      </c>
      <c r="E441" s="325" t="s">
        <v>1478</v>
      </c>
      <c r="F441" s="199"/>
      <c r="G441" s="199"/>
      <c r="H441" s="199"/>
      <c r="I441" s="326"/>
      <c r="J441" s="1"/>
      <c r="K441" s="1"/>
      <c r="L441" s="1"/>
      <c r="M441" s="1"/>
      <c r="N441" s="1"/>
      <c r="O441" s="1"/>
      <c r="P441" s="1"/>
      <c r="Q441" s="1"/>
      <c r="R441" s="1"/>
      <c r="S441" s="1"/>
      <c r="T441" s="1"/>
      <c r="U441" s="1"/>
      <c r="V441" s="1"/>
      <c r="W441" s="1"/>
      <c r="X441" s="1"/>
      <c r="Y441" s="1"/>
      <c r="Z441" s="1"/>
    </row>
    <row r="442" ht="14.25" customHeight="1">
      <c r="A442" s="322" t="s">
        <v>2906</v>
      </c>
      <c r="B442" s="323">
        <v>13.0</v>
      </c>
      <c r="C442" s="318"/>
      <c r="D442" s="324">
        <v>5520.0</v>
      </c>
      <c r="E442" s="325" t="s">
        <v>1481</v>
      </c>
      <c r="F442" s="199"/>
      <c r="G442" s="199"/>
      <c r="H442" s="199"/>
      <c r="I442" s="326"/>
      <c r="J442" s="1"/>
      <c r="K442" s="1"/>
      <c r="L442" s="1"/>
      <c r="M442" s="1"/>
      <c r="N442" s="1"/>
      <c r="O442" s="1"/>
      <c r="P442" s="1"/>
      <c r="Q442" s="1"/>
      <c r="R442" s="1"/>
      <c r="S442" s="1"/>
      <c r="T442" s="1"/>
      <c r="U442" s="1"/>
      <c r="V442" s="1"/>
      <c r="W442" s="1"/>
      <c r="X442" s="1"/>
      <c r="Y442" s="1"/>
      <c r="Z442" s="1"/>
    </row>
    <row r="443" ht="14.25" customHeight="1">
      <c r="A443" s="322" t="s">
        <v>2907</v>
      </c>
      <c r="B443" s="323">
        <v>3.0</v>
      </c>
      <c r="C443" s="318"/>
      <c r="D443" s="324">
        <v>5530.0</v>
      </c>
      <c r="E443" s="325" t="s">
        <v>1484</v>
      </c>
      <c r="F443" s="199"/>
      <c r="G443" s="199"/>
      <c r="H443" s="199"/>
      <c r="I443" s="326"/>
      <c r="J443" s="1"/>
      <c r="K443" s="1"/>
      <c r="L443" s="1"/>
      <c r="M443" s="1"/>
      <c r="N443" s="1"/>
      <c r="O443" s="1"/>
      <c r="P443" s="1"/>
      <c r="Q443" s="1"/>
      <c r="R443" s="1"/>
      <c r="S443" s="1"/>
      <c r="T443" s="1"/>
      <c r="U443" s="1"/>
      <c r="V443" s="1"/>
      <c r="W443" s="1"/>
      <c r="X443" s="1"/>
      <c r="Y443" s="1"/>
      <c r="Z443" s="1"/>
    </row>
    <row r="444" ht="14.25" customHeight="1">
      <c r="A444" s="322" t="s">
        <v>2908</v>
      </c>
      <c r="B444" s="323">
        <v>17.0</v>
      </c>
      <c r="C444" s="318"/>
      <c r="D444" s="324">
        <v>5590.0</v>
      </c>
      <c r="E444" s="325" t="s">
        <v>1487</v>
      </c>
      <c r="F444" s="199"/>
      <c r="G444" s="199"/>
      <c r="H444" s="199"/>
      <c r="I444" s="326"/>
      <c r="J444" s="1"/>
      <c r="K444" s="1"/>
      <c r="L444" s="1"/>
      <c r="M444" s="1"/>
      <c r="N444" s="1"/>
      <c r="O444" s="1"/>
      <c r="P444" s="1"/>
      <c r="Q444" s="1"/>
      <c r="R444" s="1"/>
      <c r="S444" s="1"/>
      <c r="T444" s="1"/>
      <c r="U444" s="1"/>
      <c r="V444" s="1"/>
      <c r="W444" s="1"/>
      <c r="X444" s="1"/>
      <c r="Y444" s="1"/>
      <c r="Z444" s="1"/>
    </row>
    <row r="445" ht="14.25" customHeight="1">
      <c r="A445" s="322" t="s">
        <v>2909</v>
      </c>
      <c r="B445" s="323">
        <v>17.0</v>
      </c>
      <c r="C445" s="318"/>
      <c r="D445" s="324">
        <v>5610.0</v>
      </c>
      <c r="E445" s="325" t="s">
        <v>1490</v>
      </c>
      <c r="F445" s="199"/>
      <c r="G445" s="199"/>
      <c r="H445" s="199"/>
      <c r="I445" s="326"/>
      <c r="J445" s="1"/>
      <c r="K445" s="1"/>
      <c r="L445" s="1"/>
      <c r="M445" s="1"/>
      <c r="N445" s="1"/>
      <c r="O445" s="1"/>
      <c r="P445" s="1"/>
      <c r="Q445" s="1"/>
      <c r="R445" s="1"/>
      <c r="S445" s="1"/>
      <c r="T445" s="1"/>
      <c r="U445" s="1"/>
      <c r="V445" s="1"/>
      <c r="W445" s="1"/>
      <c r="X445" s="1"/>
      <c r="Y445" s="1"/>
      <c r="Z445" s="1"/>
    </row>
    <row r="446" ht="14.25" customHeight="1">
      <c r="A446" s="322" t="s">
        <v>2910</v>
      </c>
      <c r="B446" s="323">
        <v>20.0</v>
      </c>
      <c r="C446" s="318"/>
      <c r="D446" s="324">
        <v>5621.0</v>
      </c>
      <c r="E446" s="325" t="s">
        <v>1493</v>
      </c>
      <c r="F446" s="199"/>
      <c r="G446" s="199"/>
      <c r="H446" s="199"/>
      <c r="I446" s="326"/>
      <c r="J446" s="1"/>
      <c r="K446" s="1"/>
      <c r="L446" s="1"/>
      <c r="M446" s="1"/>
      <c r="N446" s="1"/>
      <c r="O446" s="1"/>
      <c r="P446" s="1"/>
      <c r="Q446" s="1"/>
      <c r="R446" s="1"/>
      <c r="S446" s="1"/>
      <c r="T446" s="1"/>
      <c r="U446" s="1"/>
      <c r="V446" s="1"/>
      <c r="W446" s="1"/>
      <c r="X446" s="1"/>
      <c r="Y446" s="1"/>
      <c r="Z446" s="1"/>
    </row>
    <row r="447" ht="14.25" customHeight="1">
      <c r="A447" s="322" t="s">
        <v>2911</v>
      </c>
      <c r="B447" s="323">
        <v>18.0</v>
      </c>
      <c r="C447" s="318"/>
      <c r="D447" s="324">
        <v>5629.0</v>
      </c>
      <c r="E447" s="325" t="s">
        <v>1496</v>
      </c>
      <c r="F447" s="199"/>
      <c r="G447" s="199"/>
      <c r="H447" s="199"/>
      <c r="I447" s="326"/>
      <c r="J447" s="1"/>
      <c r="K447" s="1"/>
      <c r="L447" s="1"/>
      <c r="M447" s="1"/>
      <c r="N447" s="1"/>
      <c r="O447" s="1"/>
      <c r="P447" s="1"/>
      <c r="Q447" s="1"/>
      <c r="R447" s="1"/>
      <c r="S447" s="1"/>
      <c r="T447" s="1"/>
      <c r="U447" s="1"/>
      <c r="V447" s="1"/>
      <c r="W447" s="1"/>
      <c r="X447" s="1"/>
      <c r="Y447" s="1"/>
      <c r="Z447" s="1"/>
    </row>
    <row r="448" ht="14.25" customHeight="1">
      <c r="A448" s="322" t="s">
        <v>2912</v>
      </c>
      <c r="B448" s="323">
        <v>1.0</v>
      </c>
      <c r="C448" s="318"/>
      <c r="D448" s="324">
        <v>5630.0</v>
      </c>
      <c r="E448" s="325" t="s">
        <v>1499</v>
      </c>
      <c r="F448" s="199"/>
      <c r="G448" s="199"/>
      <c r="H448" s="199"/>
      <c r="I448" s="326"/>
      <c r="J448" s="1"/>
      <c r="K448" s="1"/>
      <c r="L448" s="1"/>
      <c r="M448" s="1"/>
      <c r="N448" s="1"/>
      <c r="O448" s="1"/>
      <c r="P448" s="1"/>
      <c r="Q448" s="1"/>
      <c r="R448" s="1"/>
      <c r="S448" s="1"/>
      <c r="T448" s="1"/>
      <c r="U448" s="1"/>
      <c r="V448" s="1"/>
      <c r="W448" s="1"/>
      <c r="X448" s="1"/>
      <c r="Y448" s="1"/>
      <c r="Z448" s="1"/>
    </row>
    <row r="449" ht="14.25" customHeight="1">
      <c r="A449" s="322" t="s">
        <v>2913</v>
      </c>
      <c r="B449" s="323">
        <v>5.0</v>
      </c>
      <c r="C449" s="318"/>
      <c r="D449" s="324">
        <v>5811.0</v>
      </c>
      <c r="E449" s="325" t="s">
        <v>1502</v>
      </c>
      <c r="F449" s="199"/>
      <c r="G449" s="199"/>
      <c r="H449" s="199"/>
      <c r="I449" s="326"/>
      <c r="J449" s="1"/>
      <c r="K449" s="1"/>
      <c r="L449" s="1"/>
      <c r="M449" s="1"/>
      <c r="N449" s="1"/>
      <c r="O449" s="1"/>
      <c r="P449" s="1"/>
      <c r="Q449" s="1"/>
      <c r="R449" s="1"/>
      <c r="S449" s="1"/>
      <c r="T449" s="1"/>
      <c r="U449" s="1"/>
      <c r="V449" s="1"/>
      <c r="W449" s="1"/>
      <c r="X449" s="1"/>
      <c r="Y449" s="1"/>
      <c r="Z449" s="1"/>
    </row>
    <row r="450" ht="14.25" customHeight="1">
      <c r="A450" s="322" t="s">
        <v>2914</v>
      </c>
      <c r="B450" s="323">
        <v>13.0</v>
      </c>
      <c r="C450" s="318"/>
      <c r="D450" s="324">
        <v>5812.0</v>
      </c>
      <c r="E450" s="325" t="s">
        <v>1505</v>
      </c>
      <c r="F450" s="199"/>
      <c r="G450" s="199"/>
      <c r="H450" s="199"/>
      <c r="I450" s="326"/>
      <c r="J450" s="1"/>
      <c r="K450" s="1"/>
      <c r="L450" s="1"/>
      <c r="M450" s="1"/>
      <c r="N450" s="1"/>
      <c r="O450" s="1"/>
      <c r="P450" s="1"/>
      <c r="Q450" s="1"/>
      <c r="R450" s="1"/>
      <c r="S450" s="1"/>
      <c r="T450" s="1"/>
      <c r="U450" s="1"/>
      <c r="V450" s="1"/>
      <c r="W450" s="1"/>
      <c r="X450" s="1"/>
      <c r="Y450" s="1"/>
      <c r="Z450" s="1"/>
    </row>
    <row r="451" ht="14.25" customHeight="1">
      <c r="A451" s="322" t="s">
        <v>2915</v>
      </c>
      <c r="B451" s="323">
        <v>5.0</v>
      </c>
      <c r="C451" s="318"/>
      <c r="D451" s="324">
        <v>5813.0</v>
      </c>
      <c r="E451" s="325" t="s">
        <v>1508</v>
      </c>
      <c r="F451" s="199"/>
      <c r="G451" s="199"/>
      <c r="H451" s="199"/>
      <c r="I451" s="326"/>
      <c r="J451" s="1"/>
      <c r="K451" s="1"/>
      <c r="L451" s="1"/>
      <c r="M451" s="1"/>
      <c r="N451" s="1"/>
      <c r="O451" s="1"/>
      <c r="P451" s="1"/>
      <c r="Q451" s="1"/>
      <c r="R451" s="1"/>
      <c r="S451" s="1"/>
      <c r="T451" s="1"/>
      <c r="U451" s="1"/>
      <c r="V451" s="1"/>
      <c r="W451" s="1"/>
      <c r="X451" s="1"/>
      <c r="Y451" s="1"/>
      <c r="Z451" s="1"/>
    </row>
    <row r="452" ht="14.25" customHeight="1">
      <c r="A452" s="322" t="s">
        <v>2916</v>
      </c>
      <c r="B452" s="323">
        <v>1.0</v>
      </c>
      <c r="C452" s="318"/>
      <c r="D452" s="324">
        <v>5814.0</v>
      </c>
      <c r="E452" s="325" t="s">
        <v>1511</v>
      </c>
      <c r="F452" s="199"/>
      <c r="G452" s="199"/>
      <c r="H452" s="199"/>
      <c r="I452" s="326"/>
      <c r="J452" s="1"/>
      <c r="K452" s="1"/>
      <c r="L452" s="1"/>
      <c r="M452" s="1"/>
      <c r="N452" s="1"/>
      <c r="O452" s="1"/>
      <c r="P452" s="1"/>
      <c r="Q452" s="1"/>
      <c r="R452" s="1"/>
      <c r="S452" s="1"/>
      <c r="T452" s="1"/>
      <c r="U452" s="1"/>
      <c r="V452" s="1"/>
      <c r="W452" s="1"/>
      <c r="X452" s="1"/>
      <c r="Y452" s="1"/>
      <c r="Z452" s="1"/>
    </row>
    <row r="453" ht="14.25" customHeight="1">
      <c r="A453" s="322" t="s">
        <v>2917</v>
      </c>
      <c r="B453" s="323">
        <v>6.0</v>
      </c>
      <c r="C453" s="318"/>
      <c r="D453" s="324">
        <v>5819.0</v>
      </c>
      <c r="E453" s="325" t="s">
        <v>1514</v>
      </c>
      <c r="F453" s="199"/>
      <c r="G453" s="199"/>
      <c r="H453" s="199"/>
      <c r="I453" s="326"/>
      <c r="J453" s="1"/>
      <c r="K453" s="1"/>
      <c r="L453" s="1"/>
      <c r="M453" s="1"/>
      <c r="N453" s="1"/>
      <c r="O453" s="1"/>
      <c r="P453" s="1"/>
      <c r="Q453" s="1"/>
      <c r="R453" s="1"/>
      <c r="S453" s="1"/>
      <c r="T453" s="1"/>
      <c r="U453" s="1"/>
      <c r="V453" s="1"/>
      <c r="W453" s="1"/>
      <c r="X453" s="1"/>
      <c r="Y453" s="1"/>
      <c r="Z453" s="1"/>
    </row>
    <row r="454" ht="14.25" customHeight="1">
      <c r="A454" s="322" t="s">
        <v>2918</v>
      </c>
      <c r="B454" s="323">
        <v>20.0</v>
      </c>
      <c r="C454" s="318"/>
      <c r="D454" s="324">
        <v>5821.0</v>
      </c>
      <c r="E454" s="325" t="s">
        <v>1517</v>
      </c>
      <c r="F454" s="199"/>
      <c r="G454" s="199"/>
      <c r="H454" s="199"/>
      <c r="I454" s="326"/>
      <c r="J454" s="1"/>
      <c r="K454" s="1"/>
      <c r="L454" s="1"/>
      <c r="M454" s="1"/>
      <c r="N454" s="1"/>
      <c r="O454" s="1"/>
      <c r="P454" s="1"/>
      <c r="Q454" s="1"/>
      <c r="R454" s="1"/>
      <c r="S454" s="1"/>
      <c r="T454" s="1"/>
      <c r="U454" s="1"/>
      <c r="V454" s="1"/>
      <c r="W454" s="1"/>
      <c r="X454" s="1"/>
      <c r="Y454" s="1"/>
      <c r="Z454" s="1"/>
    </row>
    <row r="455" ht="14.25" customHeight="1">
      <c r="A455" s="322" t="s">
        <v>2919</v>
      </c>
      <c r="B455" s="323">
        <v>2.0</v>
      </c>
      <c r="C455" s="318"/>
      <c r="D455" s="324">
        <v>5829.0</v>
      </c>
      <c r="E455" s="325" t="s">
        <v>1520</v>
      </c>
      <c r="F455" s="199"/>
      <c r="G455" s="199"/>
      <c r="H455" s="199"/>
      <c r="I455" s="326"/>
      <c r="J455" s="1"/>
      <c r="K455" s="1"/>
      <c r="L455" s="1"/>
      <c r="M455" s="1"/>
      <c r="N455" s="1"/>
      <c r="O455" s="1"/>
      <c r="P455" s="1"/>
      <c r="Q455" s="1"/>
      <c r="R455" s="1"/>
      <c r="S455" s="1"/>
      <c r="T455" s="1"/>
      <c r="U455" s="1"/>
      <c r="V455" s="1"/>
      <c r="W455" s="1"/>
      <c r="X455" s="1"/>
      <c r="Y455" s="1"/>
      <c r="Z455" s="1"/>
    </row>
    <row r="456" ht="14.25" customHeight="1">
      <c r="A456" s="322" t="s">
        <v>2920</v>
      </c>
      <c r="B456" s="323">
        <v>18.0</v>
      </c>
      <c r="C456" s="318"/>
      <c r="D456" s="324">
        <v>5911.0</v>
      </c>
      <c r="E456" s="325" t="s">
        <v>1523</v>
      </c>
      <c r="F456" s="199"/>
      <c r="G456" s="199"/>
      <c r="H456" s="199"/>
      <c r="I456" s="326"/>
      <c r="J456" s="1"/>
      <c r="K456" s="1"/>
      <c r="L456" s="1"/>
      <c r="M456" s="1"/>
      <c r="N456" s="1"/>
      <c r="O456" s="1"/>
      <c r="P456" s="1"/>
      <c r="Q456" s="1"/>
      <c r="R456" s="1"/>
      <c r="S456" s="1"/>
      <c r="T456" s="1"/>
      <c r="U456" s="1"/>
      <c r="V456" s="1"/>
      <c r="W456" s="1"/>
      <c r="X456" s="1"/>
      <c r="Y456" s="1"/>
      <c r="Z456" s="1"/>
    </row>
    <row r="457" ht="14.25" customHeight="1">
      <c r="A457" s="322" t="s">
        <v>2921</v>
      </c>
      <c r="B457" s="323">
        <v>20.0</v>
      </c>
      <c r="C457" s="318"/>
      <c r="D457" s="324">
        <v>5912.0</v>
      </c>
      <c r="E457" s="327" t="s">
        <v>1526</v>
      </c>
      <c r="F457" s="199"/>
      <c r="G457" s="199"/>
      <c r="H457" s="199"/>
      <c r="I457" s="326"/>
      <c r="J457" s="1"/>
      <c r="K457" s="1"/>
      <c r="L457" s="1"/>
      <c r="M457" s="1"/>
      <c r="N457" s="1"/>
      <c r="O457" s="1"/>
      <c r="P457" s="1"/>
      <c r="Q457" s="1"/>
      <c r="R457" s="1"/>
      <c r="S457" s="1"/>
      <c r="T457" s="1"/>
      <c r="U457" s="1"/>
      <c r="V457" s="1"/>
      <c r="W457" s="1"/>
      <c r="X457" s="1"/>
      <c r="Y457" s="1"/>
      <c r="Z457" s="1"/>
    </row>
    <row r="458" ht="14.25" customHeight="1">
      <c r="A458" s="322" t="s">
        <v>2922</v>
      </c>
      <c r="B458" s="323">
        <v>6.0</v>
      </c>
      <c r="C458" s="318"/>
      <c r="D458" s="324">
        <v>5913.0</v>
      </c>
      <c r="E458" s="325" t="s">
        <v>1529</v>
      </c>
      <c r="F458" s="199"/>
      <c r="G458" s="199"/>
      <c r="H458" s="199"/>
      <c r="I458" s="326"/>
      <c r="J458" s="1"/>
      <c r="K458" s="1"/>
      <c r="L458" s="1"/>
      <c r="M458" s="1"/>
      <c r="N458" s="1"/>
      <c r="O458" s="1"/>
      <c r="P458" s="1"/>
      <c r="Q458" s="1"/>
      <c r="R458" s="1"/>
      <c r="S458" s="1"/>
      <c r="T458" s="1"/>
      <c r="U458" s="1"/>
      <c r="V458" s="1"/>
      <c r="W458" s="1"/>
      <c r="X458" s="1"/>
      <c r="Y458" s="1"/>
      <c r="Z458" s="1"/>
    </row>
    <row r="459" ht="14.25" customHeight="1">
      <c r="A459" s="322" t="s">
        <v>2923</v>
      </c>
      <c r="B459" s="323">
        <v>18.0</v>
      </c>
      <c r="C459" s="318"/>
      <c r="D459" s="324">
        <v>5914.0</v>
      </c>
      <c r="E459" s="325" t="s">
        <v>1532</v>
      </c>
      <c r="F459" s="199"/>
      <c r="G459" s="199"/>
      <c r="H459" s="199"/>
      <c r="I459" s="326"/>
      <c r="J459" s="1"/>
      <c r="K459" s="1"/>
      <c r="L459" s="1"/>
      <c r="M459" s="1"/>
      <c r="N459" s="1"/>
      <c r="O459" s="1"/>
      <c r="P459" s="1"/>
      <c r="Q459" s="1"/>
      <c r="R459" s="1"/>
      <c r="S459" s="1"/>
      <c r="T459" s="1"/>
      <c r="U459" s="1"/>
      <c r="V459" s="1"/>
      <c r="W459" s="1"/>
      <c r="X459" s="1"/>
      <c r="Y459" s="1"/>
      <c r="Z459" s="1"/>
    </row>
    <row r="460" ht="14.25" customHeight="1">
      <c r="A460" s="322" t="s">
        <v>2924</v>
      </c>
      <c r="B460" s="323">
        <v>18.0</v>
      </c>
      <c r="C460" s="318"/>
      <c r="D460" s="324">
        <v>5920.0</v>
      </c>
      <c r="E460" s="325" t="s">
        <v>1535</v>
      </c>
      <c r="F460" s="199"/>
      <c r="G460" s="199"/>
      <c r="H460" s="199"/>
      <c r="I460" s="326"/>
      <c r="J460" s="1"/>
      <c r="K460" s="1"/>
      <c r="L460" s="1"/>
      <c r="M460" s="1"/>
      <c r="N460" s="1"/>
      <c r="O460" s="1"/>
      <c r="P460" s="1"/>
      <c r="Q460" s="1"/>
      <c r="R460" s="1"/>
      <c r="S460" s="1"/>
      <c r="T460" s="1"/>
      <c r="U460" s="1"/>
      <c r="V460" s="1"/>
      <c r="W460" s="1"/>
      <c r="X460" s="1"/>
      <c r="Y460" s="1"/>
      <c r="Z460" s="1"/>
    </row>
    <row r="461" ht="14.25" customHeight="1">
      <c r="A461" s="322" t="s">
        <v>2925</v>
      </c>
      <c r="B461" s="323">
        <v>7.0</v>
      </c>
      <c r="C461" s="318"/>
      <c r="D461" s="324">
        <v>6010.0</v>
      </c>
      <c r="E461" s="325" t="s">
        <v>1538</v>
      </c>
      <c r="F461" s="199"/>
      <c r="G461" s="199"/>
      <c r="H461" s="199"/>
      <c r="I461" s="326"/>
      <c r="J461" s="1"/>
      <c r="K461" s="1"/>
      <c r="L461" s="1"/>
      <c r="M461" s="1"/>
      <c r="N461" s="1"/>
      <c r="O461" s="1"/>
      <c r="P461" s="1"/>
      <c r="Q461" s="1"/>
      <c r="R461" s="1"/>
      <c r="S461" s="1"/>
      <c r="T461" s="1"/>
      <c r="U461" s="1"/>
      <c r="V461" s="1"/>
      <c r="W461" s="1"/>
      <c r="X461" s="1"/>
      <c r="Y461" s="1"/>
      <c r="Z461" s="1"/>
    </row>
    <row r="462" ht="14.25" customHeight="1">
      <c r="A462" s="322" t="s">
        <v>2926</v>
      </c>
      <c r="B462" s="323">
        <v>20.0</v>
      </c>
      <c r="C462" s="318"/>
      <c r="D462" s="324">
        <v>6020.0</v>
      </c>
      <c r="E462" s="325" t="s">
        <v>1541</v>
      </c>
      <c r="F462" s="199"/>
      <c r="G462" s="199"/>
      <c r="H462" s="199"/>
      <c r="I462" s="326"/>
      <c r="J462" s="1"/>
      <c r="K462" s="1"/>
      <c r="L462" s="1"/>
      <c r="M462" s="1"/>
      <c r="N462" s="1"/>
      <c r="O462" s="1"/>
      <c r="P462" s="1"/>
      <c r="Q462" s="1"/>
      <c r="R462" s="1"/>
      <c r="S462" s="1"/>
      <c r="T462" s="1"/>
      <c r="U462" s="1"/>
      <c r="V462" s="1"/>
      <c r="W462" s="1"/>
      <c r="X462" s="1"/>
      <c r="Y462" s="1"/>
      <c r="Z462" s="1"/>
    </row>
    <row r="463" ht="14.25" customHeight="1">
      <c r="A463" s="322" t="s">
        <v>2927</v>
      </c>
      <c r="B463" s="323">
        <v>17.0</v>
      </c>
      <c r="C463" s="318"/>
      <c r="D463" s="324">
        <v>6110.0</v>
      </c>
      <c r="E463" s="325" t="s">
        <v>1544</v>
      </c>
      <c r="F463" s="199"/>
      <c r="G463" s="199"/>
      <c r="H463" s="199"/>
      <c r="I463" s="326"/>
      <c r="J463" s="1"/>
      <c r="K463" s="1"/>
      <c r="L463" s="1"/>
      <c r="M463" s="1"/>
      <c r="N463" s="1"/>
      <c r="O463" s="1"/>
      <c r="P463" s="1"/>
      <c r="Q463" s="1"/>
      <c r="R463" s="1"/>
      <c r="S463" s="1"/>
      <c r="T463" s="1"/>
      <c r="U463" s="1"/>
      <c r="V463" s="1"/>
      <c r="W463" s="1"/>
      <c r="X463" s="1"/>
      <c r="Y463" s="1"/>
      <c r="Z463" s="1"/>
    </row>
    <row r="464" ht="14.25" customHeight="1">
      <c r="A464" s="322" t="s">
        <v>2928</v>
      </c>
      <c r="B464" s="323">
        <v>15.0</v>
      </c>
      <c r="C464" s="318"/>
      <c r="D464" s="324">
        <v>6120.0</v>
      </c>
      <c r="E464" s="325" t="s">
        <v>1547</v>
      </c>
      <c r="F464" s="199"/>
      <c r="G464" s="199"/>
      <c r="H464" s="199"/>
      <c r="I464" s="326"/>
      <c r="J464" s="1"/>
      <c r="K464" s="1"/>
      <c r="L464" s="1"/>
      <c r="M464" s="1"/>
      <c r="N464" s="1"/>
      <c r="O464" s="1"/>
      <c r="P464" s="1"/>
      <c r="Q464" s="1"/>
      <c r="R464" s="1"/>
      <c r="S464" s="1"/>
      <c r="T464" s="1"/>
      <c r="U464" s="1"/>
      <c r="V464" s="1"/>
      <c r="W464" s="1"/>
      <c r="X464" s="1"/>
      <c r="Y464" s="1"/>
      <c r="Z464" s="1"/>
    </row>
    <row r="465" ht="14.25" customHeight="1">
      <c r="A465" s="322" t="s">
        <v>2929</v>
      </c>
      <c r="B465" s="323">
        <v>13.0</v>
      </c>
      <c r="C465" s="318"/>
      <c r="D465" s="324">
        <v>6130.0</v>
      </c>
      <c r="E465" s="325" t="s">
        <v>1550</v>
      </c>
      <c r="F465" s="199"/>
      <c r="G465" s="199"/>
      <c r="H465" s="199"/>
      <c r="I465" s="326"/>
      <c r="J465" s="1"/>
      <c r="K465" s="1"/>
      <c r="L465" s="1"/>
      <c r="M465" s="1"/>
      <c r="N465" s="1"/>
      <c r="O465" s="1"/>
      <c r="P465" s="1"/>
      <c r="Q465" s="1"/>
      <c r="R465" s="1"/>
      <c r="S465" s="1"/>
      <c r="T465" s="1"/>
      <c r="U465" s="1"/>
      <c r="V465" s="1"/>
      <c r="W465" s="1"/>
      <c r="X465" s="1"/>
      <c r="Y465" s="1"/>
      <c r="Z465" s="1"/>
    </row>
    <row r="466" ht="14.25" customHeight="1">
      <c r="A466" s="322" t="s">
        <v>2930</v>
      </c>
      <c r="B466" s="323">
        <v>14.0</v>
      </c>
      <c r="C466" s="318"/>
      <c r="D466" s="324">
        <v>6190.0</v>
      </c>
      <c r="E466" s="325" t="s">
        <v>1553</v>
      </c>
      <c r="F466" s="199"/>
      <c r="G466" s="199"/>
      <c r="H466" s="199"/>
      <c r="I466" s="326"/>
      <c r="J466" s="1"/>
      <c r="K466" s="1"/>
      <c r="L466" s="1"/>
      <c r="M466" s="1"/>
      <c r="N466" s="1"/>
      <c r="O466" s="1"/>
      <c r="P466" s="1"/>
      <c r="Q466" s="1"/>
      <c r="R466" s="1"/>
      <c r="S466" s="1"/>
      <c r="T466" s="1"/>
      <c r="U466" s="1"/>
      <c r="V466" s="1"/>
      <c r="W466" s="1"/>
      <c r="X466" s="1"/>
      <c r="Y466" s="1"/>
      <c r="Z466" s="1"/>
    </row>
    <row r="467" ht="14.25" customHeight="1">
      <c r="A467" s="322" t="s">
        <v>2931</v>
      </c>
      <c r="B467" s="323">
        <v>17.0</v>
      </c>
      <c r="C467" s="318"/>
      <c r="D467" s="324">
        <v>6201.0</v>
      </c>
      <c r="E467" s="325" t="s">
        <v>1556</v>
      </c>
      <c r="F467" s="199"/>
      <c r="G467" s="199"/>
      <c r="H467" s="199"/>
      <c r="I467" s="326"/>
      <c r="J467" s="1"/>
      <c r="K467" s="1"/>
      <c r="L467" s="1"/>
      <c r="M467" s="1"/>
      <c r="N467" s="1"/>
      <c r="O467" s="1"/>
      <c r="P467" s="1"/>
      <c r="Q467" s="1"/>
      <c r="R467" s="1"/>
      <c r="S467" s="1"/>
      <c r="T467" s="1"/>
      <c r="U467" s="1"/>
      <c r="V467" s="1"/>
      <c r="W467" s="1"/>
      <c r="X467" s="1"/>
      <c r="Y467" s="1"/>
      <c r="Z467" s="1"/>
    </row>
    <row r="468" ht="14.25" customHeight="1">
      <c r="A468" s="322" t="s">
        <v>2932</v>
      </c>
      <c r="B468" s="323">
        <v>10.0</v>
      </c>
      <c r="C468" s="318"/>
      <c r="D468" s="324">
        <v>6202.0</v>
      </c>
      <c r="E468" s="325" t="s">
        <v>1559</v>
      </c>
      <c r="F468" s="199"/>
      <c r="G468" s="199"/>
      <c r="H468" s="199"/>
      <c r="I468" s="326"/>
      <c r="J468" s="1"/>
      <c r="K468" s="1"/>
      <c r="L468" s="1"/>
      <c r="M468" s="1"/>
      <c r="N468" s="1"/>
      <c r="O468" s="1"/>
      <c r="P468" s="1"/>
      <c r="Q468" s="1"/>
      <c r="R468" s="1"/>
      <c r="S468" s="1"/>
      <c r="T468" s="1"/>
      <c r="U468" s="1"/>
      <c r="V468" s="1"/>
      <c r="W468" s="1"/>
      <c r="X468" s="1"/>
      <c r="Y468" s="1"/>
      <c r="Z468" s="1"/>
    </row>
    <row r="469" ht="14.25" customHeight="1">
      <c r="A469" s="322" t="s">
        <v>2933</v>
      </c>
      <c r="B469" s="323">
        <v>7.0</v>
      </c>
      <c r="C469" s="318"/>
      <c r="D469" s="324">
        <v>6203.0</v>
      </c>
      <c r="E469" s="325" t="s">
        <v>1562</v>
      </c>
      <c r="F469" s="199"/>
      <c r="G469" s="199"/>
      <c r="H469" s="199"/>
      <c r="I469" s="326"/>
      <c r="J469" s="1"/>
      <c r="K469" s="1"/>
      <c r="L469" s="1"/>
      <c r="M469" s="1"/>
      <c r="N469" s="1"/>
      <c r="O469" s="1"/>
      <c r="P469" s="1"/>
      <c r="Q469" s="1"/>
      <c r="R469" s="1"/>
      <c r="S469" s="1"/>
      <c r="T469" s="1"/>
      <c r="U469" s="1"/>
      <c r="V469" s="1"/>
      <c r="W469" s="1"/>
      <c r="X469" s="1"/>
      <c r="Y469" s="1"/>
      <c r="Z469" s="1"/>
    </row>
    <row r="470" ht="14.25" customHeight="1">
      <c r="A470" s="322" t="s">
        <v>2934</v>
      </c>
      <c r="B470" s="323">
        <v>16.0</v>
      </c>
      <c r="C470" s="318"/>
      <c r="D470" s="324">
        <v>6209.0</v>
      </c>
      <c r="E470" s="325" t="s">
        <v>1565</v>
      </c>
      <c r="F470" s="199"/>
      <c r="G470" s="199"/>
      <c r="H470" s="199"/>
      <c r="I470" s="326"/>
      <c r="J470" s="1"/>
      <c r="K470" s="1"/>
      <c r="L470" s="1"/>
      <c r="M470" s="1"/>
      <c r="N470" s="1"/>
      <c r="O470" s="1"/>
      <c r="P470" s="1"/>
      <c r="Q470" s="1"/>
      <c r="R470" s="1"/>
      <c r="S470" s="1"/>
      <c r="T470" s="1"/>
      <c r="U470" s="1"/>
      <c r="V470" s="1"/>
      <c r="W470" s="1"/>
      <c r="X470" s="1"/>
      <c r="Y470" s="1"/>
      <c r="Z470" s="1"/>
    </row>
    <row r="471" ht="14.25" customHeight="1">
      <c r="A471" s="322" t="s">
        <v>2935</v>
      </c>
      <c r="B471" s="323">
        <v>20.0</v>
      </c>
      <c r="C471" s="318"/>
      <c r="D471" s="324">
        <v>6311.0</v>
      </c>
      <c r="E471" s="325" t="s">
        <v>1568</v>
      </c>
      <c r="F471" s="199"/>
      <c r="G471" s="199"/>
      <c r="H471" s="199"/>
      <c r="I471" s="326"/>
      <c r="J471" s="1"/>
      <c r="K471" s="1"/>
      <c r="L471" s="1"/>
      <c r="M471" s="1"/>
      <c r="N471" s="1"/>
      <c r="O471" s="1"/>
      <c r="P471" s="1"/>
      <c r="Q471" s="1"/>
      <c r="R471" s="1"/>
      <c r="S471" s="1"/>
      <c r="T471" s="1"/>
      <c r="U471" s="1"/>
      <c r="V471" s="1"/>
      <c r="W471" s="1"/>
      <c r="X471" s="1"/>
      <c r="Y471" s="1"/>
      <c r="Z471" s="1"/>
    </row>
    <row r="472" ht="14.25" customHeight="1">
      <c r="A472" s="322" t="s">
        <v>2936</v>
      </c>
      <c r="B472" s="323">
        <v>18.0</v>
      </c>
      <c r="C472" s="318"/>
      <c r="D472" s="324">
        <v>6312.0</v>
      </c>
      <c r="E472" s="325" t="s">
        <v>1571</v>
      </c>
      <c r="F472" s="199"/>
      <c r="G472" s="199"/>
      <c r="H472" s="199"/>
      <c r="I472" s="326"/>
      <c r="J472" s="1"/>
      <c r="K472" s="1"/>
      <c r="L472" s="1"/>
      <c r="M472" s="1"/>
      <c r="N472" s="1"/>
      <c r="O472" s="1"/>
      <c r="P472" s="1"/>
      <c r="Q472" s="1"/>
      <c r="R472" s="1"/>
      <c r="S472" s="1"/>
      <c r="T472" s="1"/>
      <c r="U472" s="1"/>
      <c r="V472" s="1"/>
      <c r="W472" s="1"/>
      <c r="X472" s="1"/>
      <c r="Y472" s="1"/>
      <c r="Z472" s="1"/>
    </row>
    <row r="473" ht="14.25" customHeight="1">
      <c r="A473" s="322" t="s">
        <v>2937</v>
      </c>
      <c r="B473" s="323">
        <v>18.0</v>
      </c>
      <c r="C473" s="318"/>
      <c r="D473" s="324">
        <v>6391.0</v>
      </c>
      <c r="E473" s="325" t="s">
        <v>1574</v>
      </c>
      <c r="F473" s="199"/>
      <c r="G473" s="199"/>
      <c r="H473" s="199"/>
      <c r="I473" s="326"/>
      <c r="J473" s="1"/>
      <c r="K473" s="1"/>
      <c r="L473" s="1"/>
      <c r="M473" s="1"/>
      <c r="N473" s="1"/>
      <c r="O473" s="1"/>
      <c r="P473" s="1"/>
      <c r="Q473" s="1"/>
      <c r="R473" s="1"/>
      <c r="S473" s="1"/>
      <c r="T473" s="1"/>
      <c r="U473" s="1"/>
      <c r="V473" s="1"/>
      <c r="W473" s="1"/>
      <c r="X473" s="1"/>
      <c r="Y473" s="1"/>
      <c r="Z473" s="1"/>
    </row>
    <row r="474" ht="14.25" customHeight="1">
      <c r="A474" s="322" t="s">
        <v>2938</v>
      </c>
      <c r="B474" s="323">
        <v>15.0</v>
      </c>
      <c r="C474" s="318"/>
      <c r="D474" s="324">
        <v>6399.0</v>
      </c>
      <c r="E474" s="325" t="s">
        <v>1576</v>
      </c>
      <c r="F474" s="199"/>
      <c r="G474" s="199"/>
      <c r="H474" s="199"/>
      <c r="I474" s="326"/>
      <c r="J474" s="1"/>
      <c r="K474" s="1"/>
      <c r="L474" s="1"/>
      <c r="M474" s="1"/>
      <c r="N474" s="1"/>
      <c r="O474" s="1"/>
      <c r="P474" s="1"/>
      <c r="Q474" s="1"/>
      <c r="R474" s="1"/>
      <c r="S474" s="1"/>
      <c r="T474" s="1"/>
      <c r="U474" s="1"/>
      <c r="V474" s="1"/>
      <c r="W474" s="1"/>
      <c r="X474" s="1"/>
      <c r="Y474" s="1"/>
      <c r="Z474" s="1"/>
    </row>
    <row r="475" ht="14.25" customHeight="1">
      <c r="A475" s="322" t="s">
        <v>2939</v>
      </c>
      <c r="B475" s="323">
        <v>13.0</v>
      </c>
      <c r="C475" s="318"/>
      <c r="D475" s="324">
        <v>6411.0</v>
      </c>
      <c r="E475" s="325" t="s">
        <v>1579</v>
      </c>
      <c r="F475" s="199"/>
      <c r="G475" s="199"/>
      <c r="H475" s="199"/>
      <c r="I475" s="326"/>
      <c r="J475" s="1"/>
      <c r="K475" s="1"/>
      <c r="L475" s="1"/>
      <c r="M475" s="1"/>
      <c r="N475" s="1"/>
      <c r="O475" s="1"/>
      <c r="P475" s="1"/>
      <c r="Q475" s="1"/>
      <c r="R475" s="1"/>
      <c r="S475" s="1"/>
      <c r="T475" s="1"/>
      <c r="U475" s="1"/>
      <c r="V475" s="1"/>
      <c r="W475" s="1"/>
      <c r="X475" s="1"/>
      <c r="Y475" s="1"/>
      <c r="Z475" s="1"/>
    </row>
    <row r="476" ht="14.25" customHeight="1">
      <c r="A476" s="322" t="s">
        <v>2940</v>
      </c>
      <c r="B476" s="323">
        <v>16.0</v>
      </c>
      <c r="C476" s="318"/>
      <c r="D476" s="324">
        <v>6419.0</v>
      </c>
      <c r="E476" s="325" t="s">
        <v>1582</v>
      </c>
      <c r="F476" s="199"/>
      <c r="G476" s="199"/>
      <c r="H476" s="199"/>
      <c r="I476" s="326"/>
      <c r="J476" s="1"/>
      <c r="K476" s="1"/>
      <c r="L476" s="1"/>
      <c r="M476" s="1"/>
      <c r="N476" s="1"/>
      <c r="O476" s="1"/>
      <c r="P476" s="1"/>
      <c r="Q476" s="1"/>
      <c r="R476" s="1"/>
      <c r="S476" s="1"/>
      <c r="T476" s="1"/>
      <c r="U476" s="1"/>
      <c r="V476" s="1"/>
      <c r="W476" s="1"/>
      <c r="X476" s="1"/>
      <c r="Y476" s="1"/>
      <c r="Z476" s="1"/>
    </row>
    <row r="477" ht="14.25" customHeight="1">
      <c r="A477" s="322" t="s">
        <v>2941</v>
      </c>
      <c r="B477" s="323">
        <v>3.0</v>
      </c>
      <c r="C477" s="318"/>
      <c r="D477" s="324">
        <v>6420.0</v>
      </c>
      <c r="E477" s="325" t="s">
        <v>1585</v>
      </c>
      <c r="F477" s="199"/>
      <c r="G477" s="199"/>
      <c r="H477" s="199"/>
      <c r="I477" s="326"/>
      <c r="J477" s="1"/>
      <c r="K477" s="1"/>
      <c r="L477" s="1"/>
      <c r="M477" s="1"/>
      <c r="N477" s="1"/>
      <c r="O477" s="1"/>
      <c r="P477" s="1"/>
      <c r="Q477" s="1"/>
      <c r="R477" s="1"/>
      <c r="S477" s="1"/>
      <c r="T477" s="1"/>
      <c r="U477" s="1"/>
      <c r="V477" s="1"/>
      <c r="W477" s="1"/>
      <c r="X477" s="1"/>
      <c r="Y477" s="1"/>
      <c r="Z477" s="1"/>
    </row>
    <row r="478" ht="14.25" customHeight="1">
      <c r="A478" s="322" t="s">
        <v>2942</v>
      </c>
      <c r="B478" s="323">
        <v>16.0</v>
      </c>
      <c r="C478" s="318"/>
      <c r="D478" s="324">
        <v>6430.0</v>
      </c>
      <c r="E478" s="325" t="s">
        <v>1588</v>
      </c>
      <c r="F478" s="199"/>
      <c r="G478" s="199"/>
      <c r="H478" s="199"/>
      <c r="I478" s="326"/>
      <c r="J478" s="1"/>
      <c r="K478" s="1"/>
      <c r="L478" s="1"/>
      <c r="M478" s="1"/>
      <c r="N478" s="1"/>
      <c r="O478" s="1"/>
      <c r="P478" s="1"/>
      <c r="Q478" s="1"/>
      <c r="R478" s="1"/>
      <c r="S478" s="1"/>
      <c r="T478" s="1"/>
      <c r="U478" s="1"/>
      <c r="V478" s="1"/>
      <c r="W478" s="1"/>
      <c r="X478" s="1"/>
      <c r="Y478" s="1"/>
      <c r="Z478" s="1"/>
    </row>
    <row r="479" ht="14.25" customHeight="1">
      <c r="A479" s="322" t="s">
        <v>2943</v>
      </c>
      <c r="B479" s="323">
        <v>4.0</v>
      </c>
      <c r="C479" s="318"/>
      <c r="D479" s="324">
        <v>6491.0</v>
      </c>
      <c r="E479" s="325" t="s">
        <v>1591</v>
      </c>
      <c r="F479" s="199"/>
      <c r="G479" s="199"/>
      <c r="H479" s="199"/>
      <c r="I479" s="326"/>
      <c r="J479" s="1"/>
      <c r="K479" s="1"/>
      <c r="L479" s="1"/>
      <c r="M479" s="1"/>
      <c r="N479" s="1"/>
      <c r="O479" s="1"/>
      <c r="P479" s="1"/>
      <c r="Q479" s="1"/>
      <c r="R479" s="1"/>
      <c r="S479" s="1"/>
      <c r="T479" s="1"/>
      <c r="U479" s="1"/>
      <c r="V479" s="1"/>
      <c r="W479" s="1"/>
      <c r="X479" s="1"/>
      <c r="Y479" s="1"/>
      <c r="Z479" s="1"/>
    </row>
    <row r="480" ht="14.25" customHeight="1">
      <c r="A480" s="322" t="s">
        <v>2944</v>
      </c>
      <c r="B480" s="323">
        <v>16.0</v>
      </c>
      <c r="C480" s="318"/>
      <c r="D480" s="324">
        <v>6492.0</v>
      </c>
      <c r="E480" s="325" t="s">
        <v>1594</v>
      </c>
      <c r="F480" s="199"/>
      <c r="G480" s="199"/>
      <c r="H480" s="199"/>
      <c r="I480" s="326"/>
      <c r="J480" s="1"/>
      <c r="K480" s="1"/>
      <c r="L480" s="1"/>
      <c r="M480" s="1"/>
      <c r="N480" s="1"/>
      <c r="O480" s="1"/>
      <c r="P480" s="1"/>
      <c r="Q480" s="1"/>
      <c r="R480" s="1"/>
      <c r="S480" s="1"/>
      <c r="T480" s="1"/>
      <c r="U480" s="1"/>
      <c r="V480" s="1"/>
      <c r="W480" s="1"/>
      <c r="X480" s="1"/>
      <c r="Y480" s="1"/>
      <c r="Z480" s="1"/>
    </row>
    <row r="481" ht="14.25" customHeight="1">
      <c r="A481" s="322" t="s">
        <v>2945</v>
      </c>
      <c r="B481" s="323">
        <v>15.0</v>
      </c>
      <c r="C481" s="318"/>
      <c r="D481" s="324">
        <v>6499.0</v>
      </c>
      <c r="E481" s="325" t="s">
        <v>1597</v>
      </c>
      <c r="F481" s="199"/>
      <c r="G481" s="199"/>
      <c r="H481" s="199"/>
      <c r="I481" s="326"/>
      <c r="J481" s="1"/>
      <c r="K481" s="1"/>
      <c r="L481" s="1"/>
      <c r="M481" s="1"/>
      <c r="N481" s="1"/>
      <c r="O481" s="1"/>
      <c r="P481" s="1"/>
      <c r="Q481" s="1"/>
      <c r="R481" s="1"/>
      <c r="S481" s="1"/>
      <c r="T481" s="1"/>
      <c r="U481" s="1"/>
      <c r="V481" s="1"/>
      <c r="W481" s="1"/>
      <c r="X481" s="1"/>
      <c r="Y481" s="1"/>
      <c r="Z481" s="1"/>
    </row>
    <row r="482" ht="14.25" customHeight="1">
      <c r="A482" s="322" t="s">
        <v>2946</v>
      </c>
      <c r="B482" s="323">
        <v>17.0</v>
      </c>
      <c r="C482" s="318"/>
      <c r="D482" s="324">
        <v>6511.0</v>
      </c>
      <c r="E482" s="325" t="s">
        <v>1600</v>
      </c>
      <c r="F482" s="199"/>
      <c r="G482" s="199"/>
      <c r="H482" s="199"/>
      <c r="I482" s="326"/>
      <c r="J482" s="1"/>
      <c r="K482" s="1"/>
      <c r="L482" s="1"/>
      <c r="M482" s="1"/>
      <c r="N482" s="1"/>
      <c r="O482" s="1"/>
      <c r="P482" s="1"/>
      <c r="Q482" s="1"/>
      <c r="R482" s="1"/>
      <c r="S482" s="1"/>
      <c r="T482" s="1"/>
      <c r="U482" s="1"/>
      <c r="V482" s="1"/>
      <c r="W482" s="1"/>
      <c r="X482" s="1"/>
      <c r="Y482" s="1"/>
      <c r="Z482" s="1"/>
    </row>
    <row r="483" ht="14.25" customHeight="1">
      <c r="A483" s="322" t="s">
        <v>2947</v>
      </c>
      <c r="B483" s="323">
        <v>14.0</v>
      </c>
      <c r="C483" s="318"/>
      <c r="D483" s="324">
        <v>6512.0</v>
      </c>
      <c r="E483" s="325" t="s">
        <v>1603</v>
      </c>
      <c r="F483" s="199"/>
      <c r="G483" s="199"/>
      <c r="H483" s="199"/>
      <c r="I483" s="326"/>
      <c r="J483" s="1"/>
      <c r="K483" s="1"/>
      <c r="L483" s="1"/>
      <c r="M483" s="1"/>
      <c r="N483" s="1"/>
      <c r="O483" s="1"/>
      <c r="P483" s="1"/>
      <c r="Q483" s="1"/>
      <c r="R483" s="1"/>
      <c r="S483" s="1"/>
      <c r="T483" s="1"/>
      <c r="U483" s="1"/>
      <c r="V483" s="1"/>
      <c r="W483" s="1"/>
      <c r="X483" s="1"/>
      <c r="Y483" s="1"/>
      <c r="Z483" s="1"/>
    </row>
    <row r="484" ht="14.25" customHeight="1">
      <c r="A484" s="322" t="s">
        <v>2948</v>
      </c>
      <c r="B484" s="323">
        <v>5.0</v>
      </c>
      <c r="C484" s="318"/>
      <c r="D484" s="324">
        <v>6520.0</v>
      </c>
      <c r="E484" s="325" t="s">
        <v>1606</v>
      </c>
      <c r="F484" s="199"/>
      <c r="G484" s="199"/>
      <c r="H484" s="199"/>
      <c r="I484" s="326"/>
      <c r="J484" s="1"/>
      <c r="K484" s="1"/>
      <c r="L484" s="1"/>
      <c r="M484" s="1"/>
      <c r="N484" s="1"/>
      <c r="O484" s="1"/>
      <c r="P484" s="1"/>
      <c r="Q484" s="1"/>
      <c r="R484" s="1"/>
      <c r="S484" s="1"/>
      <c r="T484" s="1"/>
      <c r="U484" s="1"/>
      <c r="V484" s="1"/>
      <c r="W484" s="1"/>
      <c r="X484" s="1"/>
      <c r="Y484" s="1"/>
      <c r="Z484" s="1"/>
    </row>
    <row r="485" ht="14.25" customHeight="1">
      <c r="A485" s="322" t="s">
        <v>2949</v>
      </c>
      <c r="B485" s="323">
        <v>17.0</v>
      </c>
      <c r="C485" s="318"/>
      <c r="D485" s="324">
        <v>6530.0</v>
      </c>
      <c r="E485" s="325" t="s">
        <v>1609</v>
      </c>
      <c r="F485" s="199"/>
      <c r="G485" s="199"/>
      <c r="H485" s="199"/>
      <c r="I485" s="326"/>
      <c r="J485" s="1"/>
      <c r="K485" s="1"/>
      <c r="L485" s="1"/>
      <c r="M485" s="1"/>
      <c r="N485" s="1"/>
      <c r="O485" s="1"/>
      <c r="P485" s="1"/>
      <c r="Q485" s="1"/>
      <c r="R485" s="1"/>
      <c r="S485" s="1"/>
      <c r="T485" s="1"/>
      <c r="U485" s="1"/>
      <c r="V485" s="1"/>
      <c r="W485" s="1"/>
      <c r="X485" s="1"/>
      <c r="Y485" s="1"/>
      <c r="Z485" s="1"/>
    </row>
    <row r="486" ht="14.25" customHeight="1">
      <c r="A486" s="322" t="s">
        <v>2950</v>
      </c>
      <c r="B486" s="323">
        <v>19.0</v>
      </c>
      <c r="C486" s="318"/>
      <c r="D486" s="324">
        <v>6611.0</v>
      </c>
      <c r="E486" s="325" t="s">
        <v>1612</v>
      </c>
      <c r="F486" s="199"/>
      <c r="G486" s="199"/>
      <c r="H486" s="199"/>
      <c r="I486" s="326"/>
      <c r="J486" s="1"/>
      <c r="K486" s="1"/>
      <c r="L486" s="1"/>
      <c r="M486" s="1"/>
      <c r="N486" s="1"/>
      <c r="O486" s="1"/>
      <c r="P486" s="1"/>
      <c r="Q486" s="1"/>
      <c r="R486" s="1"/>
      <c r="S486" s="1"/>
      <c r="T486" s="1"/>
      <c r="U486" s="1"/>
      <c r="V486" s="1"/>
      <c r="W486" s="1"/>
      <c r="X486" s="1"/>
      <c r="Y486" s="1"/>
      <c r="Z486" s="1"/>
    </row>
    <row r="487" ht="14.25" customHeight="1">
      <c r="A487" s="322" t="s">
        <v>2951</v>
      </c>
      <c r="B487" s="323">
        <v>16.0</v>
      </c>
      <c r="C487" s="318"/>
      <c r="D487" s="324">
        <v>6612.0</v>
      </c>
      <c r="E487" s="325" t="s">
        <v>1615</v>
      </c>
      <c r="F487" s="199"/>
      <c r="G487" s="199"/>
      <c r="H487" s="199"/>
      <c r="I487" s="326"/>
      <c r="J487" s="1"/>
      <c r="K487" s="1"/>
      <c r="L487" s="1"/>
      <c r="M487" s="1"/>
      <c r="N487" s="1"/>
      <c r="O487" s="1"/>
      <c r="P487" s="1"/>
      <c r="Q487" s="1"/>
      <c r="R487" s="1"/>
      <c r="S487" s="1"/>
      <c r="T487" s="1"/>
      <c r="U487" s="1"/>
      <c r="V487" s="1"/>
      <c r="W487" s="1"/>
      <c r="X487" s="1"/>
      <c r="Y487" s="1"/>
      <c r="Z487" s="1"/>
    </row>
    <row r="488" ht="14.25" customHeight="1">
      <c r="A488" s="322" t="s">
        <v>2952</v>
      </c>
      <c r="B488" s="323">
        <v>17.0</v>
      </c>
      <c r="C488" s="318"/>
      <c r="D488" s="324">
        <v>6619.0</v>
      </c>
      <c r="E488" s="327" t="s">
        <v>1618</v>
      </c>
      <c r="F488" s="199"/>
      <c r="G488" s="199"/>
      <c r="H488" s="199"/>
      <c r="I488" s="326"/>
      <c r="J488" s="1"/>
      <c r="K488" s="1"/>
      <c r="L488" s="1"/>
      <c r="M488" s="1"/>
      <c r="N488" s="1"/>
      <c r="O488" s="1"/>
      <c r="P488" s="1"/>
      <c r="Q488" s="1"/>
      <c r="R488" s="1"/>
      <c r="S488" s="1"/>
      <c r="T488" s="1"/>
      <c r="U488" s="1"/>
      <c r="V488" s="1"/>
      <c r="W488" s="1"/>
      <c r="X488" s="1"/>
      <c r="Y488" s="1"/>
      <c r="Z488" s="1"/>
    </row>
    <row r="489" ht="14.25" customHeight="1">
      <c r="A489" s="322" t="s">
        <v>2953</v>
      </c>
      <c r="B489" s="323">
        <v>2.0</v>
      </c>
      <c r="C489" s="318"/>
      <c r="D489" s="324">
        <v>6621.0</v>
      </c>
      <c r="E489" s="325" t="s">
        <v>1621</v>
      </c>
      <c r="F489" s="199"/>
      <c r="G489" s="199"/>
      <c r="H489" s="199"/>
      <c r="I489" s="326"/>
      <c r="J489" s="1"/>
      <c r="K489" s="1"/>
      <c r="L489" s="1"/>
      <c r="M489" s="1"/>
      <c r="N489" s="1"/>
      <c r="O489" s="1"/>
      <c r="P489" s="1"/>
      <c r="Q489" s="1"/>
      <c r="R489" s="1"/>
      <c r="S489" s="1"/>
      <c r="T489" s="1"/>
      <c r="U489" s="1"/>
      <c r="V489" s="1"/>
      <c r="W489" s="1"/>
      <c r="X489" s="1"/>
      <c r="Y489" s="1"/>
      <c r="Z489" s="1"/>
    </row>
    <row r="490" ht="14.25" customHeight="1">
      <c r="A490" s="322" t="s">
        <v>2954</v>
      </c>
      <c r="B490" s="323">
        <v>9.0</v>
      </c>
      <c r="C490" s="318"/>
      <c r="D490" s="324">
        <v>6622.0</v>
      </c>
      <c r="E490" s="325" t="s">
        <v>1624</v>
      </c>
      <c r="F490" s="199"/>
      <c r="G490" s="199"/>
      <c r="H490" s="199"/>
      <c r="I490" s="326"/>
      <c r="J490" s="1"/>
      <c r="K490" s="1"/>
      <c r="L490" s="1"/>
      <c r="M490" s="1"/>
      <c r="N490" s="1"/>
      <c r="O490" s="1"/>
      <c r="P490" s="1"/>
      <c r="Q490" s="1"/>
      <c r="R490" s="1"/>
      <c r="S490" s="1"/>
      <c r="T490" s="1"/>
      <c r="U490" s="1"/>
      <c r="V490" s="1"/>
      <c r="W490" s="1"/>
      <c r="X490" s="1"/>
      <c r="Y490" s="1"/>
      <c r="Z490" s="1"/>
    </row>
    <row r="491" ht="14.25" customHeight="1">
      <c r="A491" s="322" t="s">
        <v>2955</v>
      </c>
      <c r="B491" s="323">
        <v>18.0</v>
      </c>
      <c r="C491" s="318"/>
      <c r="D491" s="324">
        <v>6629.0</v>
      </c>
      <c r="E491" s="325" t="s">
        <v>1627</v>
      </c>
      <c r="F491" s="199"/>
      <c r="G491" s="199"/>
      <c r="H491" s="199"/>
      <c r="I491" s="326"/>
      <c r="J491" s="1"/>
      <c r="K491" s="1"/>
      <c r="L491" s="1"/>
      <c r="M491" s="1"/>
      <c r="N491" s="1"/>
      <c r="O491" s="1"/>
      <c r="P491" s="1"/>
      <c r="Q491" s="1"/>
      <c r="R491" s="1"/>
      <c r="S491" s="1"/>
      <c r="T491" s="1"/>
      <c r="U491" s="1"/>
      <c r="V491" s="1"/>
      <c r="W491" s="1"/>
      <c r="X491" s="1"/>
      <c r="Y491" s="1"/>
      <c r="Z491" s="1"/>
    </row>
    <row r="492" ht="14.25" customHeight="1">
      <c r="A492" s="322" t="s">
        <v>2956</v>
      </c>
      <c r="B492" s="323">
        <v>15.0</v>
      </c>
      <c r="C492" s="318"/>
      <c r="D492" s="324">
        <v>6630.0</v>
      </c>
      <c r="E492" s="325" t="s">
        <v>1630</v>
      </c>
      <c r="F492" s="199"/>
      <c r="G492" s="199"/>
      <c r="H492" s="199"/>
      <c r="I492" s="326"/>
      <c r="J492" s="1"/>
      <c r="K492" s="1"/>
      <c r="L492" s="1"/>
      <c r="M492" s="1"/>
      <c r="N492" s="1"/>
      <c r="O492" s="1"/>
      <c r="P492" s="1"/>
      <c r="Q492" s="1"/>
      <c r="R492" s="1"/>
      <c r="S492" s="1"/>
      <c r="T492" s="1"/>
      <c r="U492" s="1"/>
      <c r="V492" s="1"/>
      <c r="W492" s="1"/>
      <c r="X492" s="1"/>
      <c r="Y492" s="1"/>
      <c r="Z492" s="1"/>
    </row>
    <row r="493" ht="14.25" customHeight="1">
      <c r="A493" s="322" t="s">
        <v>2957</v>
      </c>
      <c r="B493" s="323">
        <v>14.0</v>
      </c>
      <c r="C493" s="318"/>
      <c r="D493" s="324">
        <v>6810.0</v>
      </c>
      <c r="E493" s="325" t="s">
        <v>1633</v>
      </c>
      <c r="F493" s="199"/>
      <c r="G493" s="199"/>
      <c r="H493" s="199"/>
      <c r="I493" s="326"/>
      <c r="J493" s="1"/>
      <c r="K493" s="1"/>
      <c r="L493" s="1"/>
      <c r="M493" s="1"/>
      <c r="N493" s="1"/>
      <c r="O493" s="1"/>
      <c r="P493" s="1"/>
      <c r="Q493" s="1"/>
      <c r="R493" s="1"/>
      <c r="S493" s="1"/>
      <c r="T493" s="1"/>
      <c r="U493" s="1"/>
      <c r="V493" s="1"/>
      <c r="W493" s="1"/>
      <c r="X493" s="1"/>
      <c r="Y493" s="1"/>
      <c r="Z493" s="1"/>
    </row>
    <row r="494" ht="14.25" customHeight="1">
      <c r="A494" s="322" t="s">
        <v>2958</v>
      </c>
      <c r="B494" s="323">
        <v>5.0</v>
      </c>
      <c r="C494" s="318"/>
      <c r="D494" s="324">
        <v>6820.0</v>
      </c>
      <c r="E494" s="327" t="s">
        <v>1636</v>
      </c>
      <c r="F494" s="199"/>
      <c r="G494" s="199"/>
      <c r="H494" s="199"/>
      <c r="I494" s="326"/>
      <c r="J494" s="1"/>
      <c r="K494" s="1"/>
      <c r="L494" s="1"/>
      <c r="M494" s="1"/>
      <c r="N494" s="1"/>
      <c r="O494" s="1"/>
      <c r="P494" s="1"/>
      <c r="Q494" s="1"/>
      <c r="R494" s="1"/>
      <c r="S494" s="1"/>
      <c r="T494" s="1"/>
      <c r="U494" s="1"/>
      <c r="V494" s="1"/>
      <c r="W494" s="1"/>
      <c r="X494" s="1"/>
      <c r="Y494" s="1"/>
      <c r="Z494" s="1"/>
    </row>
    <row r="495" ht="14.25" customHeight="1">
      <c r="A495" s="322" t="s">
        <v>2959</v>
      </c>
      <c r="B495" s="323">
        <v>5.0</v>
      </c>
      <c r="C495" s="318"/>
      <c r="D495" s="324">
        <v>6831.0</v>
      </c>
      <c r="E495" s="325" t="s">
        <v>1639</v>
      </c>
      <c r="F495" s="199"/>
      <c r="G495" s="199"/>
      <c r="H495" s="199"/>
      <c r="I495" s="326"/>
      <c r="J495" s="1"/>
      <c r="K495" s="1"/>
      <c r="L495" s="1"/>
      <c r="M495" s="1"/>
      <c r="N495" s="1"/>
      <c r="O495" s="1"/>
      <c r="P495" s="1"/>
      <c r="Q495" s="1"/>
      <c r="R495" s="1"/>
      <c r="S495" s="1"/>
      <c r="T495" s="1"/>
      <c r="U495" s="1"/>
      <c r="V495" s="1"/>
      <c r="W495" s="1"/>
      <c r="X495" s="1"/>
      <c r="Y495" s="1"/>
      <c r="Z495" s="1"/>
    </row>
    <row r="496" ht="14.25" customHeight="1">
      <c r="A496" s="322" t="s">
        <v>2960</v>
      </c>
      <c r="B496" s="323">
        <v>19.0</v>
      </c>
      <c r="C496" s="318"/>
      <c r="D496" s="324">
        <v>6832.0</v>
      </c>
      <c r="E496" s="325" t="s">
        <v>1642</v>
      </c>
      <c r="F496" s="199"/>
      <c r="G496" s="199"/>
      <c r="H496" s="199"/>
      <c r="I496" s="326"/>
      <c r="J496" s="1"/>
      <c r="K496" s="1"/>
      <c r="L496" s="1"/>
      <c r="M496" s="1"/>
      <c r="N496" s="1"/>
      <c r="O496" s="1"/>
      <c r="P496" s="1"/>
      <c r="Q496" s="1"/>
      <c r="R496" s="1"/>
      <c r="S496" s="1"/>
      <c r="T496" s="1"/>
      <c r="U496" s="1"/>
      <c r="V496" s="1"/>
      <c r="W496" s="1"/>
      <c r="X496" s="1"/>
      <c r="Y496" s="1"/>
      <c r="Z496" s="1"/>
    </row>
    <row r="497" ht="14.25" customHeight="1">
      <c r="A497" s="322" t="s">
        <v>2961</v>
      </c>
      <c r="B497" s="323">
        <v>11.0</v>
      </c>
      <c r="C497" s="318"/>
      <c r="D497" s="324">
        <v>6910.0</v>
      </c>
      <c r="E497" s="325" t="s">
        <v>1645</v>
      </c>
      <c r="F497" s="199"/>
      <c r="G497" s="199"/>
      <c r="H497" s="199"/>
      <c r="I497" s="326"/>
      <c r="J497" s="1"/>
      <c r="K497" s="1"/>
      <c r="L497" s="1"/>
      <c r="M497" s="1"/>
      <c r="N497" s="1"/>
      <c r="O497" s="1"/>
      <c r="P497" s="1"/>
      <c r="Q497" s="1"/>
      <c r="R497" s="1"/>
      <c r="S497" s="1"/>
      <c r="T497" s="1"/>
      <c r="U497" s="1"/>
      <c r="V497" s="1"/>
      <c r="W497" s="1"/>
      <c r="X497" s="1"/>
      <c r="Y497" s="1"/>
      <c r="Z497" s="1"/>
    </row>
    <row r="498" ht="14.25" customHeight="1">
      <c r="A498" s="322" t="s">
        <v>2962</v>
      </c>
      <c r="B498" s="323">
        <v>1.0</v>
      </c>
      <c r="C498" s="318"/>
      <c r="D498" s="324">
        <v>6920.0</v>
      </c>
      <c r="E498" s="325" t="s">
        <v>1648</v>
      </c>
      <c r="F498" s="199"/>
      <c r="G498" s="199"/>
      <c r="H498" s="199"/>
      <c r="I498" s="326"/>
      <c r="J498" s="1"/>
      <c r="K498" s="1"/>
      <c r="L498" s="1"/>
      <c r="M498" s="1"/>
      <c r="N498" s="1"/>
      <c r="O498" s="1"/>
      <c r="P498" s="1"/>
      <c r="Q498" s="1"/>
      <c r="R498" s="1"/>
      <c r="S498" s="1"/>
      <c r="T498" s="1"/>
      <c r="U498" s="1"/>
      <c r="V498" s="1"/>
      <c r="W498" s="1"/>
      <c r="X498" s="1"/>
      <c r="Y498" s="1"/>
      <c r="Z498" s="1"/>
    </row>
    <row r="499" ht="14.25" customHeight="1">
      <c r="A499" s="322" t="s">
        <v>2963</v>
      </c>
      <c r="B499" s="323">
        <v>12.0</v>
      </c>
      <c r="C499" s="318"/>
      <c r="D499" s="324">
        <v>7010.0</v>
      </c>
      <c r="E499" s="325" t="s">
        <v>1651</v>
      </c>
      <c r="F499" s="199"/>
      <c r="G499" s="199"/>
      <c r="H499" s="199"/>
      <c r="I499" s="326"/>
      <c r="J499" s="1"/>
      <c r="K499" s="1"/>
      <c r="L499" s="1"/>
      <c r="M499" s="1"/>
      <c r="N499" s="1"/>
      <c r="O499" s="1"/>
      <c r="P499" s="1"/>
      <c r="Q499" s="1"/>
      <c r="R499" s="1"/>
      <c r="S499" s="1"/>
      <c r="T499" s="1"/>
      <c r="U499" s="1"/>
      <c r="V499" s="1"/>
      <c r="W499" s="1"/>
      <c r="X499" s="1"/>
      <c r="Y499" s="1"/>
      <c r="Z499" s="1"/>
    </row>
    <row r="500" ht="14.25" customHeight="1">
      <c r="A500" s="322" t="s">
        <v>2964</v>
      </c>
      <c r="B500" s="323">
        <v>3.0</v>
      </c>
      <c r="C500" s="318"/>
      <c r="D500" s="324">
        <v>7021.0</v>
      </c>
      <c r="E500" s="325" t="s">
        <v>1654</v>
      </c>
      <c r="F500" s="199"/>
      <c r="G500" s="199"/>
      <c r="H500" s="199"/>
      <c r="I500" s="326"/>
      <c r="J500" s="1"/>
      <c r="K500" s="1"/>
      <c r="L500" s="1"/>
      <c r="M500" s="1"/>
      <c r="N500" s="1"/>
      <c r="O500" s="1"/>
      <c r="P500" s="1"/>
      <c r="Q500" s="1"/>
      <c r="R500" s="1"/>
      <c r="S500" s="1"/>
      <c r="T500" s="1"/>
      <c r="U500" s="1"/>
      <c r="V500" s="1"/>
      <c r="W500" s="1"/>
      <c r="X500" s="1"/>
      <c r="Y500" s="1"/>
      <c r="Z500" s="1"/>
    </row>
    <row r="501" ht="14.25" customHeight="1">
      <c r="A501" s="322" t="s">
        <v>2965</v>
      </c>
      <c r="B501" s="323">
        <v>7.0</v>
      </c>
      <c r="C501" s="318"/>
      <c r="D501" s="324">
        <v>7022.0</v>
      </c>
      <c r="E501" s="325" t="s">
        <v>1657</v>
      </c>
      <c r="F501" s="199"/>
      <c r="G501" s="199"/>
      <c r="H501" s="199"/>
      <c r="I501" s="326"/>
      <c r="J501" s="1"/>
      <c r="K501" s="1"/>
      <c r="L501" s="1"/>
      <c r="M501" s="1"/>
      <c r="N501" s="1"/>
      <c r="O501" s="1"/>
      <c r="P501" s="1"/>
      <c r="Q501" s="1"/>
      <c r="R501" s="1"/>
      <c r="S501" s="1"/>
      <c r="T501" s="1"/>
      <c r="U501" s="1"/>
      <c r="V501" s="1"/>
      <c r="W501" s="1"/>
      <c r="X501" s="1"/>
      <c r="Y501" s="1"/>
      <c r="Z501" s="1"/>
    </row>
    <row r="502" ht="14.25" customHeight="1">
      <c r="A502" s="322" t="s">
        <v>2966</v>
      </c>
      <c r="B502" s="323">
        <v>7.0</v>
      </c>
      <c r="C502" s="318"/>
      <c r="D502" s="324">
        <v>7111.0</v>
      </c>
      <c r="E502" s="325" t="s">
        <v>1660</v>
      </c>
      <c r="F502" s="199"/>
      <c r="G502" s="199"/>
      <c r="H502" s="199"/>
      <c r="I502" s="326"/>
      <c r="J502" s="1"/>
      <c r="K502" s="1"/>
      <c r="L502" s="1"/>
      <c r="M502" s="1"/>
      <c r="N502" s="1"/>
      <c r="O502" s="1"/>
      <c r="P502" s="1"/>
      <c r="Q502" s="1"/>
      <c r="R502" s="1"/>
      <c r="S502" s="1"/>
      <c r="T502" s="1"/>
      <c r="U502" s="1"/>
      <c r="V502" s="1"/>
      <c r="W502" s="1"/>
      <c r="X502" s="1"/>
      <c r="Y502" s="1"/>
      <c r="Z502" s="1"/>
    </row>
    <row r="503" ht="14.25" customHeight="1">
      <c r="A503" s="322" t="s">
        <v>2967</v>
      </c>
      <c r="B503" s="323">
        <v>5.0</v>
      </c>
      <c r="C503" s="318"/>
      <c r="D503" s="324">
        <v>7112.0</v>
      </c>
      <c r="E503" s="325" t="s">
        <v>1663</v>
      </c>
      <c r="F503" s="199"/>
      <c r="G503" s="199"/>
      <c r="H503" s="199"/>
      <c r="I503" s="326"/>
      <c r="J503" s="1"/>
      <c r="K503" s="1"/>
      <c r="L503" s="1"/>
      <c r="M503" s="1"/>
      <c r="N503" s="1"/>
      <c r="O503" s="1"/>
      <c r="P503" s="1"/>
      <c r="Q503" s="1"/>
      <c r="R503" s="1"/>
      <c r="S503" s="1"/>
      <c r="T503" s="1"/>
      <c r="U503" s="1"/>
      <c r="V503" s="1"/>
      <c r="W503" s="1"/>
      <c r="X503" s="1"/>
      <c r="Y503" s="1"/>
      <c r="Z503" s="1"/>
    </row>
    <row r="504" ht="14.25" customHeight="1">
      <c r="A504" s="322" t="s">
        <v>2968</v>
      </c>
      <c r="B504" s="323">
        <v>7.0</v>
      </c>
      <c r="C504" s="318"/>
      <c r="D504" s="324">
        <v>7120.0</v>
      </c>
      <c r="E504" s="325" t="s">
        <v>1666</v>
      </c>
      <c r="F504" s="199"/>
      <c r="G504" s="199"/>
      <c r="H504" s="199"/>
      <c r="I504" s="326"/>
      <c r="J504" s="1"/>
      <c r="K504" s="1"/>
      <c r="L504" s="1"/>
      <c r="M504" s="1"/>
      <c r="N504" s="1"/>
      <c r="O504" s="1"/>
      <c r="P504" s="1"/>
      <c r="Q504" s="1"/>
      <c r="R504" s="1"/>
      <c r="S504" s="1"/>
      <c r="T504" s="1"/>
      <c r="U504" s="1"/>
      <c r="V504" s="1"/>
      <c r="W504" s="1"/>
      <c r="X504" s="1"/>
      <c r="Y504" s="1"/>
      <c r="Z504" s="1"/>
    </row>
    <row r="505" ht="14.25" customHeight="1">
      <c r="A505" s="322" t="s">
        <v>2969</v>
      </c>
      <c r="B505" s="323">
        <v>2.0</v>
      </c>
      <c r="C505" s="318"/>
      <c r="D505" s="324">
        <v>7211.0</v>
      </c>
      <c r="E505" s="325" t="s">
        <v>1669</v>
      </c>
      <c r="F505" s="199"/>
      <c r="G505" s="199"/>
      <c r="H505" s="199"/>
      <c r="I505" s="326"/>
      <c r="J505" s="1"/>
      <c r="K505" s="1"/>
      <c r="L505" s="1"/>
      <c r="M505" s="1"/>
      <c r="N505" s="1"/>
      <c r="O505" s="1"/>
      <c r="P505" s="1"/>
      <c r="Q505" s="1"/>
      <c r="R505" s="1"/>
      <c r="S505" s="1"/>
      <c r="T505" s="1"/>
      <c r="U505" s="1"/>
      <c r="V505" s="1"/>
      <c r="W505" s="1"/>
      <c r="X505" s="1"/>
      <c r="Y505" s="1"/>
      <c r="Z505" s="1"/>
    </row>
    <row r="506" ht="14.25" customHeight="1">
      <c r="A506" s="322" t="s">
        <v>2970</v>
      </c>
      <c r="B506" s="323">
        <v>7.0</v>
      </c>
      <c r="C506" s="318"/>
      <c r="D506" s="324">
        <v>7219.0</v>
      </c>
      <c r="E506" s="327" t="s">
        <v>1672</v>
      </c>
      <c r="F506" s="199"/>
      <c r="G506" s="199"/>
      <c r="H506" s="199"/>
      <c r="I506" s="326"/>
      <c r="J506" s="1"/>
      <c r="K506" s="1"/>
      <c r="L506" s="1"/>
      <c r="M506" s="1"/>
      <c r="N506" s="1"/>
      <c r="O506" s="1"/>
      <c r="P506" s="1"/>
      <c r="Q506" s="1"/>
      <c r="R506" s="1"/>
      <c r="S506" s="1"/>
      <c r="T506" s="1"/>
      <c r="U506" s="1"/>
      <c r="V506" s="1"/>
      <c r="W506" s="1"/>
      <c r="X506" s="1"/>
      <c r="Y506" s="1"/>
      <c r="Z506" s="1"/>
    </row>
    <row r="507" ht="14.25" customHeight="1">
      <c r="A507" s="322" t="s">
        <v>2971</v>
      </c>
      <c r="B507" s="323">
        <v>5.0</v>
      </c>
      <c r="C507" s="318"/>
      <c r="D507" s="324">
        <v>7220.0</v>
      </c>
      <c r="E507" s="325" t="s">
        <v>1675</v>
      </c>
      <c r="F507" s="199"/>
      <c r="G507" s="199"/>
      <c r="H507" s="199"/>
      <c r="I507" s="326"/>
      <c r="J507" s="1"/>
      <c r="K507" s="1"/>
      <c r="L507" s="1"/>
      <c r="M507" s="1"/>
      <c r="N507" s="1"/>
      <c r="O507" s="1"/>
      <c r="P507" s="1"/>
      <c r="Q507" s="1"/>
      <c r="R507" s="1"/>
      <c r="S507" s="1"/>
      <c r="T507" s="1"/>
      <c r="U507" s="1"/>
      <c r="V507" s="1"/>
      <c r="W507" s="1"/>
      <c r="X507" s="1"/>
      <c r="Y507" s="1"/>
      <c r="Z507" s="1"/>
    </row>
    <row r="508" ht="14.25" customHeight="1">
      <c r="A508" s="322" t="s">
        <v>2972</v>
      </c>
      <c r="B508" s="323">
        <v>14.0</v>
      </c>
      <c r="C508" s="318"/>
      <c r="D508" s="324">
        <v>7311.0</v>
      </c>
      <c r="E508" s="325" t="s">
        <v>1678</v>
      </c>
      <c r="F508" s="199"/>
      <c r="G508" s="199"/>
      <c r="H508" s="199"/>
      <c r="I508" s="326"/>
      <c r="J508" s="1"/>
      <c r="K508" s="1"/>
      <c r="L508" s="1"/>
      <c r="M508" s="1"/>
      <c r="N508" s="1"/>
      <c r="O508" s="1"/>
      <c r="P508" s="1"/>
      <c r="Q508" s="1"/>
      <c r="R508" s="1"/>
      <c r="S508" s="1"/>
      <c r="T508" s="1"/>
      <c r="U508" s="1"/>
      <c r="V508" s="1"/>
      <c r="W508" s="1"/>
      <c r="X508" s="1"/>
      <c r="Y508" s="1"/>
      <c r="Z508" s="1"/>
    </row>
    <row r="509" ht="14.25" customHeight="1">
      <c r="A509" s="322" t="s">
        <v>2973</v>
      </c>
      <c r="B509" s="323">
        <v>5.0</v>
      </c>
      <c r="C509" s="318"/>
      <c r="D509" s="324">
        <v>7312.0</v>
      </c>
      <c r="E509" s="325" t="s">
        <v>1681</v>
      </c>
      <c r="F509" s="199"/>
      <c r="G509" s="199"/>
      <c r="H509" s="199"/>
      <c r="I509" s="326"/>
      <c r="J509" s="1"/>
      <c r="K509" s="1"/>
      <c r="L509" s="1"/>
      <c r="M509" s="1"/>
      <c r="N509" s="1"/>
      <c r="O509" s="1"/>
      <c r="P509" s="1"/>
      <c r="Q509" s="1"/>
      <c r="R509" s="1"/>
      <c r="S509" s="1"/>
      <c r="T509" s="1"/>
      <c r="U509" s="1"/>
      <c r="V509" s="1"/>
      <c r="W509" s="1"/>
      <c r="X509" s="1"/>
      <c r="Y509" s="1"/>
      <c r="Z509" s="1"/>
    </row>
    <row r="510" ht="14.25" customHeight="1">
      <c r="A510" s="322" t="s">
        <v>2974</v>
      </c>
      <c r="B510" s="323">
        <v>16.0</v>
      </c>
      <c r="C510" s="318"/>
      <c r="D510" s="324">
        <v>7320.0</v>
      </c>
      <c r="E510" s="325" t="s">
        <v>1684</v>
      </c>
      <c r="F510" s="199"/>
      <c r="G510" s="199"/>
      <c r="H510" s="199"/>
      <c r="I510" s="326"/>
      <c r="J510" s="1"/>
      <c r="K510" s="1"/>
      <c r="L510" s="1"/>
      <c r="M510" s="1"/>
      <c r="N510" s="1"/>
      <c r="O510" s="1"/>
      <c r="P510" s="1"/>
      <c r="Q510" s="1"/>
      <c r="R510" s="1"/>
      <c r="S510" s="1"/>
      <c r="T510" s="1"/>
      <c r="U510" s="1"/>
      <c r="V510" s="1"/>
      <c r="W510" s="1"/>
      <c r="X510" s="1"/>
      <c r="Y510" s="1"/>
      <c r="Z510" s="1"/>
    </row>
    <row r="511" ht="14.25" customHeight="1">
      <c r="A511" s="322" t="s">
        <v>2975</v>
      </c>
      <c r="B511" s="323">
        <v>8.0</v>
      </c>
      <c r="C511" s="318"/>
      <c r="D511" s="324">
        <v>7410.0</v>
      </c>
      <c r="E511" s="325" t="s">
        <v>1687</v>
      </c>
      <c r="F511" s="199"/>
      <c r="G511" s="199"/>
      <c r="H511" s="199"/>
      <c r="I511" s="326"/>
      <c r="J511" s="1"/>
      <c r="K511" s="1"/>
      <c r="L511" s="1"/>
      <c r="M511" s="1"/>
      <c r="N511" s="1"/>
      <c r="O511" s="1"/>
      <c r="P511" s="1"/>
      <c r="Q511" s="1"/>
      <c r="R511" s="1"/>
      <c r="S511" s="1"/>
      <c r="T511" s="1"/>
      <c r="U511" s="1"/>
      <c r="V511" s="1"/>
      <c r="W511" s="1"/>
      <c r="X511" s="1"/>
      <c r="Y511" s="1"/>
      <c r="Z511" s="1"/>
    </row>
    <row r="512" ht="14.25" customHeight="1">
      <c r="A512" s="322" t="s">
        <v>2976</v>
      </c>
      <c r="B512" s="323">
        <v>13.0</v>
      </c>
      <c r="C512" s="318"/>
      <c r="D512" s="324">
        <v>7420.0</v>
      </c>
      <c r="E512" s="325" t="s">
        <v>1690</v>
      </c>
      <c r="F512" s="199"/>
      <c r="G512" s="199"/>
      <c r="H512" s="199"/>
      <c r="I512" s="326"/>
      <c r="J512" s="1"/>
      <c r="K512" s="1"/>
      <c r="L512" s="1"/>
      <c r="M512" s="1"/>
      <c r="N512" s="1"/>
      <c r="O512" s="1"/>
      <c r="P512" s="1"/>
      <c r="Q512" s="1"/>
      <c r="R512" s="1"/>
      <c r="S512" s="1"/>
      <c r="T512" s="1"/>
      <c r="U512" s="1"/>
      <c r="V512" s="1"/>
      <c r="W512" s="1"/>
      <c r="X512" s="1"/>
      <c r="Y512" s="1"/>
      <c r="Z512" s="1"/>
    </row>
    <row r="513" ht="14.25" customHeight="1">
      <c r="A513" s="322" t="s">
        <v>2977</v>
      </c>
      <c r="B513" s="323">
        <v>6.0</v>
      </c>
      <c r="C513" s="318"/>
      <c r="D513" s="324">
        <v>7430.0</v>
      </c>
      <c r="E513" s="325" t="s">
        <v>1693</v>
      </c>
      <c r="F513" s="199"/>
      <c r="G513" s="199"/>
      <c r="H513" s="199"/>
      <c r="I513" s="326"/>
      <c r="J513" s="1"/>
      <c r="K513" s="1"/>
      <c r="L513" s="1"/>
      <c r="M513" s="1"/>
      <c r="N513" s="1"/>
      <c r="O513" s="1"/>
      <c r="P513" s="1"/>
      <c r="Q513" s="1"/>
      <c r="R513" s="1"/>
      <c r="S513" s="1"/>
      <c r="T513" s="1"/>
      <c r="U513" s="1"/>
      <c r="V513" s="1"/>
      <c r="W513" s="1"/>
      <c r="X513" s="1"/>
      <c r="Y513" s="1"/>
      <c r="Z513" s="1"/>
    </row>
    <row r="514" ht="14.25" customHeight="1">
      <c r="A514" s="322" t="s">
        <v>2978</v>
      </c>
      <c r="B514" s="323">
        <v>10.0</v>
      </c>
      <c r="C514" s="318"/>
      <c r="D514" s="324">
        <v>7490.0</v>
      </c>
      <c r="E514" s="325" t="s">
        <v>1696</v>
      </c>
      <c r="F514" s="199"/>
      <c r="G514" s="199"/>
      <c r="H514" s="199"/>
      <c r="I514" s="326"/>
      <c r="J514" s="1"/>
      <c r="K514" s="1"/>
      <c r="L514" s="1"/>
      <c r="M514" s="1"/>
      <c r="N514" s="1"/>
      <c r="O514" s="1"/>
      <c r="P514" s="1"/>
      <c r="Q514" s="1"/>
      <c r="R514" s="1"/>
      <c r="S514" s="1"/>
      <c r="T514" s="1"/>
      <c r="U514" s="1"/>
      <c r="V514" s="1"/>
      <c r="W514" s="1"/>
      <c r="X514" s="1"/>
      <c r="Y514" s="1"/>
      <c r="Z514" s="1"/>
    </row>
    <row r="515" ht="14.25" customHeight="1">
      <c r="A515" s="322" t="s">
        <v>2979</v>
      </c>
      <c r="B515" s="323">
        <v>17.0</v>
      </c>
      <c r="C515" s="318"/>
      <c r="D515" s="324">
        <v>7500.0</v>
      </c>
      <c r="E515" s="325" t="s">
        <v>1699</v>
      </c>
      <c r="F515" s="199"/>
      <c r="G515" s="199"/>
      <c r="H515" s="199"/>
      <c r="I515" s="326"/>
      <c r="J515" s="1"/>
      <c r="K515" s="1"/>
      <c r="L515" s="1"/>
      <c r="M515" s="1"/>
      <c r="N515" s="1"/>
      <c r="O515" s="1"/>
      <c r="P515" s="1"/>
      <c r="Q515" s="1"/>
      <c r="R515" s="1"/>
      <c r="S515" s="1"/>
      <c r="T515" s="1"/>
      <c r="U515" s="1"/>
      <c r="V515" s="1"/>
      <c r="W515" s="1"/>
      <c r="X515" s="1"/>
      <c r="Y515" s="1"/>
      <c r="Z515" s="1"/>
    </row>
    <row r="516" ht="14.25" customHeight="1">
      <c r="A516" s="322" t="s">
        <v>2980</v>
      </c>
      <c r="B516" s="323">
        <v>5.0</v>
      </c>
      <c r="C516" s="318"/>
      <c r="D516" s="324">
        <v>7711.0</v>
      </c>
      <c r="E516" s="325" t="s">
        <v>1701</v>
      </c>
      <c r="F516" s="199"/>
      <c r="G516" s="199"/>
      <c r="H516" s="199"/>
      <c r="I516" s="326"/>
      <c r="J516" s="1"/>
      <c r="K516" s="1"/>
      <c r="L516" s="1"/>
      <c r="M516" s="1"/>
      <c r="N516" s="1"/>
      <c r="O516" s="1"/>
      <c r="P516" s="1"/>
      <c r="Q516" s="1"/>
      <c r="R516" s="1"/>
      <c r="S516" s="1"/>
      <c r="T516" s="1"/>
      <c r="U516" s="1"/>
      <c r="V516" s="1"/>
      <c r="W516" s="1"/>
      <c r="X516" s="1"/>
      <c r="Y516" s="1"/>
      <c r="Z516" s="1"/>
    </row>
    <row r="517" ht="14.25" customHeight="1">
      <c r="A517" s="322" t="s">
        <v>2981</v>
      </c>
      <c r="B517" s="323">
        <v>14.0</v>
      </c>
      <c r="C517" s="318"/>
      <c r="D517" s="324">
        <v>7712.0</v>
      </c>
      <c r="E517" s="325" t="s">
        <v>1704</v>
      </c>
      <c r="F517" s="199"/>
      <c r="G517" s="199"/>
      <c r="H517" s="199"/>
      <c r="I517" s="326"/>
      <c r="J517" s="1"/>
      <c r="K517" s="1"/>
      <c r="L517" s="1"/>
      <c r="M517" s="1"/>
      <c r="N517" s="1"/>
      <c r="O517" s="1"/>
      <c r="P517" s="1"/>
      <c r="Q517" s="1"/>
      <c r="R517" s="1"/>
      <c r="S517" s="1"/>
      <c r="T517" s="1"/>
      <c r="U517" s="1"/>
      <c r="V517" s="1"/>
      <c r="W517" s="1"/>
      <c r="X517" s="1"/>
      <c r="Y517" s="1"/>
      <c r="Z517" s="1"/>
    </row>
    <row r="518" ht="14.25" customHeight="1">
      <c r="A518" s="322" t="s">
        <v>2982</v>
      </c>
      <c r="B518" s="323">
        <v>8.0</v>
      </c>
      <c r="C518" s="318"/>
      <c r="D518" s="324">
        <v>7721.0</v>
      </c>
      <c r="E518" s="325" t="s">
        <v>1707</v>
      </c>
      <c r="F518" s="199"/>
      <c r="G518" s="199"/>
      <c r="H518" s="199"/>
      <c r="I518" s="326"/>
      <c r="J518" s="1"/>
      <c r="K518" s="1"/>
      <c r="L518" s="1"/>
      <c r="M518" s="1"/>
      <c r="N518" s="1"/>
      <c r="O518" s="1"/>
      <c r="P518" s="1"/>
      <c r="Q518" s="1"/>
      <c r="R518" s="1"/>
      <c r="S518" s="1"/>
      <c r="T518" s="1"/>
      <c r="U518" s="1"/>
      <c r="V518" s="1"/>
      <c r="W518" s="1"/>
      <c r="X518" s="1"/>
      <c r="Y518" s="1"/>
      <c r="Z518" s="1"/>
    </row>
    <row r="519" ht="14.25" customHeight="1">
      <c r="A519" s="322" t="s">
        <v>2983</v>
      </c>
      <c r="B519" s="323">
        <v>18.0</v>
      </c>
      <c r="C519" s="318"/>
      <c r="D519" s="324">
        <v>7722.0</v>
      </c>
      <c r="E519" s="325" t="s">
        <v>1710</v>
      </c>
      <c r="F519" s="199"/>
      <c r="G519" s="199"/>
      <c r="H519" s="199"/>
      <c r="I519" s="326"/>
      <c r="J519" s="1"/>
      <c r="K519" s="1"/>
      <c r="L519" s="1"/>
      <c r="M519" s="1"/>
      <c r="N519" s="1"/>
      <c r="O519" s="1"/>
      <c r="P519" s="1"/>
      <c r="Q519" s="1"/>
      <c r="R519" s="1"/>
      <c r="S519" s="1"/>
      <c r="T519" s="1"/>
      <c r="U519" s="1"/>
      <c r="V519" s="1"/>
      <c r="W519" s="1"/>
      <c r="X519" s="1"/>
      <c r="Y519" s="1"/>
      <c r="Z519" s="1"/>
    </row>
    <row r="520" ht="14.25" customHeight="1">
      <c r="A520" s="322" t="s">
        <v>2984</v>
      </c>
      <c r="B520" s="323">
        <v>18.0</v>
      </c>
      <c r="C520" s="318"/>
      <c r="D520" s="324">
        <v>7729.0</v>
      </c>
      <c r="E520" s="327" t="s">
        <v>1713</v>
      </c>
      <c r="F520" s="199"/>
      <c r="G520" s="199"/>
      <c r="H520" s="199"/>
      <c r="I520" s="326"/>
      <c r="J520" s="1"/>
      <c r="K520" s="1"/>
      <c r="L520" s="1"/>
      <c r="M520" s="1"/>
      <c r="N520" s="1"/>
      <c r="O520" s="1"/>
      <c r="P520" s="1"/>
      <c r="Q520" s="1"/>
      <c r="R520" s="1"/>
      <c r="S520" s="1"/>
      <c r="T520" s="1"/>
      <c r="U520" s="1"/>
      <c r="V520" s="1"/>
      <c r="W520" s="1"/>
      <c r="X520" s="1"/>
      <c r="Y520" s="1"/>
      <c r="Z520" s="1"/>
    </row>
    <row r="521" ht="14.25" customHeight="1">
      <c r="A521" s="322" t="s">
        <v>2985</v>
      </c>
      <c r="B521" s="323">
        <v>14.0</v>
      </c>
      <c r="C521" s="318"/>
      <c r="D521" s="324">
        <v>7731.0</v>
      </c>
      <c r="E521" s="325" t="s">
        <v>1716</v>
      </c>
      <c r="F521" s="199"/>
      <c r="G521" s="199"/>
      <c r="H521" s="199"/>
      <c r="I521" s="326"/>
      <c r="J521" s="1"/>
      <c r="K521" s="1"/>
      <c r="L521" s="1"/>
      <c r="M521" s="1"/>
      <c r="N521" s="1"/>
      <c r="O521" s="1"/>
      <c r="P521" s="1"/>
      <c r="Q521" s="1"/>
      <c r="R521" s="1"/>
      <c r="S521" s="1"/>
      <c r="T521" s="1"/>
      <c r="U521" s="1"/>
      <c r="V521" s="1"/>
      <c r="W521" s="1"/>
      <c r="X521" s="1"/>
      <c r="Y521" s="1"/>
      <c r="Z521" s="1"/>
    </row>
    <row r="522" ht="14.25" customHeight="1">
      <c r="A522" s="322" t="s">
        <v>2986</v>
      </c>
      <c r="B522" s="323">
        <v>10.0</v>
      </c>
      <c r="C522" s="318"/>
      <c r="D522" s="324">
        <v>7732.0</v>
      </c>
      <c r="E522" s="327" t="s">
        <v>1719</v>
      </c>
      <c r="F522" s="199"/>
      <c r="G522" s="199"/>
      <c r="H522" s="199"/>
      <c r="I522" s="326"/>
      <c r="J522" s="1"/>
      <c r="K522" s="1"/>
      <c r="L522" s="1"/>
      <c r="M522" s="1"/>
      <c r="N522" s="1"/>
      <c r="O522" s="1"/>
      <c r="P522" s="1"/>
      <c r="Q522" s="1"/>
      <c r="R522" s="1"/>
      <c r="S522" s="1"/>
      <c r="T522" s="1"/>
      <c r="U522" s="1"/>
      <c r="V522" s="1"/>
      <c r="W522" s="1"/>
      <c r="X522" s="1"/>
      <c r="Y522" s="1"/>
      <c r="Z522" s="1"/>
    </row>
    <row r="523" ht="14.25" customHeight="1">
      <c r="A523" s="322" t="s">
        <v>2987</v>
      </c>
      <c r="B523" s="323">
        <v>15.0</v>
      </c>
      <c r="C523" s="318"/>
      <c r="D523" s="324">
        <v>7733.0</v>
      </c>
      <c r="E523" s="327" t="s">
        <v>1722</v>
      </c>
      <c r="F523" s="199"/>
      <c r="G523" s="199"/>
      <c r="H523" s="199"/>
      <c r="I523" s="326"/>
      <c r="J523" s="1"/>
      <c r="K523" s="1"/>
      <c r="L523" s="1"/>
      <c r="M523" s="1"/>
      <c r="N523" s="1"/>
      <c r="O523" s="1"/>
      <c r="P523" s="1"/>
      <c r="Q523" s="1"/>
      <c r="R523" s="1"/>
      <c r="S523" s="1"/>
      <c r="T523" s="1"/>
      <c r="U523" s="1"/>
      <c r="V523" s="1"/>
      <c r="W523" s="1"/>
      <c r="X523" s="1"/>
      <c r="Y523" s="1"/>
      <c r="Z523" s="1"/>
    </row>
    <row r="524" ht="14.25" customHeight="1">
      <c r="A524" s="322" t="s">
        <v>2988</v>
      </c>
      <c r="B524" s="323">
        <v>18.0</v>
      </c>
      <c r="C524" s="318"/>
      <c r="D524" s="324">
        <v>7734.0</v>
      </c>
      <c r="E524" s="325" t="s">
        <v>1725</v>
      </c>
      <c r="F524" s="199"/>
      <c r="G524" s="199"/>
      <c r="H524" s="199"/>
      <c r="I524" s="326"/>
      <c r="J524" s="1"/>
      <c r="K524" s="1"/>
      <c r="L524" s="1"/>
      <c r="M524" s="1"/>
      <c r="N524" s="1"/>
      <c r="O524" s="1"/>
      <c r="P524" s="1"/>
      <c r="Q524" s="1"/>
      <c r="R524" s="1"/>
      <c r="S524" s="1"/>
      <c r="T524" s="1"/>
      <c r="U524" s="1"/>
      <c r="V524" s="1"/>
      <c r="W524" s="1"/>
      <c r="X524" s="1"/>
      <c r="Y524" s="1"/>
      <c r="Z524" s="1"/>
    </row>
    <row r="525" ht="14.25" customHeight="1">
      <c r="A525" s="322" t="s">
        <v>2989</v>
      </c>
      <c r="B525" s="323">
        <v>16.0</v>
      </c>
      <c r="C525" s="318"/>
      <c r="D525" s="324">
        <v>7735.0</v>
      </c>
      <c r="E525" s="325" t="s">
        <v>1728</v>
      </c>
      <c r="F525" s="199"/>
      <c r="G525" s="199"/>
      <c r="H525" s="199"/>
      <c r="I525" s="326"/>
      <c r="J525" s="1"/>
      <c r="K525" s="1"/>
      <c r="L525" s="1"/>
      <c r="M525" s="1"/>
      <c r="N525" s="1"/>
      <c r="O525" s="1"/>
      <c r="P525" s="1"/>
      <c r="Q525" s="1"/>
      <c r="R525" s="1"/>
      <c r="S525" s="1"/>
      <c r="T525" s="1"/>
      <c r="U525" s="1"/>
      <c r="V525" s="1"/>
      <c r="W525" s="1"/>
      <c r="X525" s="1"/>
      <c r="Y525" s="1"/>
      <c r="Z525" s="1"/>
    </row>
    <row r="526" ht="14.25" customHeight="1">
      <c r="A526" s="322" t="s">
        <v>2990</v>
      </c>
      <c r="B526" s="323">
        <v>4.0</v>
      </c>
      <c r="C526" s="318"/>
      <c r="D526" s="324">
        <v>7739.0</v>
      </c>
      <c r="E526" s="327" t="s">
        <v>1731</v>
      </c>
      <c r="F526" s="199"/>
      <c r="G526" s="199"/>
      <c r="H526" s="199"/>
      <c r="I526" s="326"/>
      <c r="J526" s="1"/>
      <c r="K526" s="1"/>
      <c r="L526" s="1"/>
      <c r="M526" s="1"/>
      <c r="N526" s="1"/>
      <c r="O526" s="1"/>
      <c r="P526" s="1"/>
      <c r="Q526" s="1"/>
      <c r="R526" s="1"/>
      <c r="S526" s="1"/>
      <c r="T526" s="1"/>
      <c r="U526" s="1"/>
      <c r="V526" s="1"/>
      <c r="W526" s="1"/>
      <c r="X526" s="1"/>
      <c r="Y526" s="1"/>
      <c r="Z526" s="1"/>
    </row>
    <row r="527" ht="27.75" customHeight="1">
      <c r="A527" s="322" t="s">
        <v>2991</v>
      </c>
      <c r="B527" s="323">
        <v>20.0</v>
      </c>
      <c r="C527" s="318"/>
      <c r="D527" s="324">
        <v>7740.0</v>
      </c>
      <c r="E527" s="325" t="s">
        <v>1734</v>
      </c>
      <c r="F527" s="199"/>
      <c r="G527" s="199"/>
      <c r="H527" s="199"/>
      <c r="I527" s="326"/>
      <c r="J527" s="1"/>
      <c r="K527" s="1"/>
      <c r="L527" s="1"/>
      <c r="M527" s="1"/>
      <c r="N527" s="1"/>
      <c r="O527" s="1"/>
      <c r="P527" s="1"/>
      <c r="Q527" s="1"/>
      <c r="R527" s="1"/>
      <c r="S527" s="1"/>
      <c r="T527" s="1"/>
      <c r="U527" s="1"/>
      <c r="V527" s="1"/>
      <c r="W527" s="1"/>
      <c r="X527" s="1"/>
      <c r="Y527" s="1"/>
      <c r="Z527" s="1"/>
    </row>
    <row r="528" ht="14.25" customHeight="1">
      <c r="A528" s="322" t="s">
        <v>2992</v>
      </c>
      <c r="B528" s="323">
        <v>16.0</v>
      </c>
      <c r="C528" s="318"/>
      <c r="D528" s="324">
        <v>7810.0</v>
      </c>
      <c r="E528" s="325" t="s">
        <v>1737</v>
      </c>
      <c r="F528" s="199"/>
      <c r="G528" s="199"/>
      <c r="H528" s="199"/>
      <c r="I528" s="326"/>
      <c r="J528" s="1"/>
      <c r="K528" s="1"/>
      <c r="L528" s="1"/>
      <c r="M528" s="1"/>
      <c r="N528" s="1"/>
      <c r="O528" s="1"/>
      <c r="P528" s="1"/>
      <c r="Q528" s="1"/>
      <c r="R528" s="1"/>
      <c r="S528" s="1"/>
      <c r="T528" s="1"/>
      <c r="U528" s="1"/>
      <c r="V528" s="1"/>
      <c r="W528" s="1"/>
      <c r="X528" s="1"/>
      <c r="Y528" s="1"/>
      <c r="Z528" s="1"/>
    </row>
    <row r="529" ht="14.25" customHeight="1">
      <c r="A529" s="322" t="s">
        <v>2993</v>
      </c>
      <c r="B529" s="323">
        <v>12.0</v>
      </c>
      <c r="C529" s="318"/>
      <c r="D529" s="324">
        <v>7820.0</v>
      </c>
      <c r="E529" s="325" t="s">
        <v>1740</v>
      </c>
      <c r="F529" s="199"/>
      <c r="G529" s="199"/>
      <c r="H529" s="199"/>
      <c r="I529" s="326"/>
      <c r="J529" s="1"/>
      <c r="K529" s="1"/>
      <c r="L529" s="1"/>
      <c r="M529" s="1"/>
      <c r="N529" s="1"/>
      <c r="O529" s="1"/>
      <c r="P529" s="1"/>
      <c r="Q529" s="1"/>
      <c r="R529" s="1"/>
      <c r="S529" s="1"/>
      <c r="T529" s="1"/>
      <c r="U529" s="1"/>
      <c r="V529" s="1"/>
      <c r="W529" s="1"/>
      <c r="X529" s="1"/>
      <c r="Y529" s="1"/>
      <c r="Z529" s="1"/>
    </row>
    <row r="530" ht="14.25" customHeight="1">
      <c r="A530" s="322" t="s">
        <v>2994</v>
      </c>
      <c r="B530" s="323">
        <v>8.0</v>
      </c>
      <c r="C530" s="318"/>
      <c r="D530" s="324">
        <v>7830.0</v>
      </c>
      <c r="E530" s="325" t="s">
        <v>1743</v>
      </c>
      <c r="F530" s="199"/>
      <c r="G530" s="199"/>
      <c r="H530" s="199"/>
      <c r="I530" s="326"/>
      <c r="J530" s="1"/>
      <c r="K530" s="1"/>
      <c r="L530" s="1"/>
      <c r="M530" s="1"/>
      <c r="N530" s="1"/>
      <c r="O530" s="1"/>
      <c r="P530" s="1"/>
      <c r="Q530" s="1"/>
      <c r="R530" s="1"/>
      <c r="S530" s="1"/>
      <c r="T530" s="1"/>
      <c r="U530" s="1"/>
      <c r="V530" s="1"/>
      <c r="W530" s="1"/>
      <c r="X530" s="1"/>
      <c r="Y530" s="1"/>
      <c r="Z530" s="1"/>
    </row>
    <row r="531" ht="14.25" customHeight="1">
      <c r="A531" s="322" t="s">
        <v>2995</v>
      </c>
      <c r="B531" s="323">
        <v>1.0</v>
      </c>
      <c r="C531" s="318"/>
      <c r="D531" s="324">
        <v>7911.0</v>
      </c>
      <c r="E531" s="325" t="s">
        <v>1746</v>
      </c>
      <c r="F531" s="199"/>
      <c r="G531" s="199"/>
      <c r="H531" s="199"/>
      <c r="I531" s="326"/>
      <c r="J531" s="1"/>
      <c r="K531" s="1"/>
      <c r="L531" s="1"/>
      <c r="M531" s="1"/>
      <c r="N531" s="1"/>
      <c r="O531" s="1"/>
      <c r="P531" s="1"/>
      <c r="Q531" s="1"/>
      <c r="R531" s="1"/>
      <c r="S531" s="1"/>
      <c r="T531" s="1"/>
      <c r="U531" s="1"/>
      <c r="V531" s="1"/>
      <c r="W531" s="1"/>
      <c r="X531" s="1"/>
      <c r="Y531" s="1"/>
      <c r="Z531" s="1"/>
    </row>
    <row r="532" ht="14.25" customHeight="1">
      <c r="A532" s="322" t="s">
        <v>2996</v>
      </c>
      <c r="B532" s="323">
        <v>8.0</v>
      </c>
      <c r="C532" s="318"/>
      <c r="D532" s="324">
        <v>7912.0</v>
      </c>
      <c r="E532" s="325" t="s">
        <v>1749</v>
      </c>
      <c r="F532" s="199"/>
      <c r="G532" s="199"/>
      <c r="H532" s="199"/>
      <c r="I532" s="326"/>
      <c r="J532" s="1"/>
      <c r="K532" s="1"/>
      <c r="L532" s="1"/>
      <c r="M532" s="1"/>
      <c r="N532" s="1"/>
      <c r="O532" s="1"/>
      <c r="P532" s="1"/>
      <c r="Q532" s="1"/>
      <c r="R532" s="1"/>
      <c r="S532" s="1"/>
      <c r="T532" s="1"/>
      <c r="U532" s="1"/>
      <c r="V532" s="1"/>
      <c r="W532" s="1"/>
      <c r="X532" s="1"/>
      <c r="Y532" s="1"/>
      <c r="Z532" s="1"/>
    </row>
    <row r="533" ht="14.25" customHeight="1">
      <c r="A533" s="322" t="s">
        <v>2997</v>
      </c>
      <c r="B533" s="323">
        <v>17.0</v>
      </c>
      <c r="C533" s="318"/>
      <c r="D533" s="324">
        <v>7990.0</v>
      </c>
      <c r="E533" s="325" t="s">
        <v>1752</v>
      </c>
      <c r="F533" s="199"/>
      <c r="G533" s="199"/>
      <c r="H533" s="199"/>
      <c r="I533" s="326"/>
      <c r="J533" s="1"/>
      <c r="K533" s="1"/>
      <c r="L533" s="1"/>
      <c r="M533" s="1"/>
      <c r="N533" s="1"/>
      <c r="O533" s="1"/>
      <c r="P533" s="1"/>
      <c r="Q533" s="1"/>
      <c r="R533" s="1"/>
      <c r="S533" s="1"/>
      <c r="T533" s="1"/>
      <c r="U533" s="1"/>
      <c r="V533" s="1"/>
      <c r="W533" s="1"/>
      <c r="X533" s="1"/>
      <c r="Y533" s="1"/>
      <c r="Z533" s="1"/>
    </row>
    <row r="534" ht="14.25" customHeight="1">
      <c r="A534" s="322" t="s">
        <v>2998</v>
      </c>
      <c r="B534" s="323">
        <v>9.0</v>
      </c>
      <c r="C534" s="318"/>
      <c r="D534" s="324">
        <v>8010.0</v>
      </c>
      <c r="E534" s="325" t="s">
        <v>1755</v>
      </c>
      <c r="F534" s="199"/>
      <c r="G534" s="199"/>
      <c r="H534" s="199"/>
      <c r="I534" s="326"/>
      <c r="J534" s="1"/>
      <c r="K534" s="1"/>
      <c r="L534" s="1"/>
      <c r="M534" s="1"/>
      <c r="N534" s="1"/>
      <c r="O534" s="1"/>
      <c r="P534" s="1"/>
      <c r="Q534" s="1"/>
      <c r="R534" s="1"/>
      <c r="S534" s="1"/>
      <c r="T534" s="1"/>
      <c r="U534" s="1"/>
      <c r="V534" s="1"/>
      <c r="W534" s="1"/>
      <c r="X534" s="1"/>
      <c r="Y534" s="1"/>
      <c r="Z534" s="1"/>
    </row>
    <row r="535" ht="14.25" customHeight="1">
      <c r="A535" s="322" t="s">
        <v>2999</v>
      </c>
      <c r="B535" s="323">
        <v>17.0</v>
      </c>
      <c r="C535" s="318"/>
      <c r="D535" s="324">
        <v>8020.0</v>
      </c>
      <c r="E535" s="325" t="s">
        <v>1758</v>
      </c>
      <c r="F535" s="199"/>
      <c r="G535" s="199"/>
      <c r="H535" s="199"/>
      <c r="I535" s="326"/>
      <c r="J535" s="1"/>
      <c r="K535" s="1"/>
      <c r="L535" s="1"/>
      <c r="M535" s="1"/>
      <c r="N535" s="1"/>
      <c r="O535" s="1"/>
      <c r="P535" s="1"/>
      <c r="Q535" s="1"/>
      <c r="R535" s="1"/>
      <c r="S535" s="1"/>
      <c r="T535" s="1"/>
      <c r="U535" s="1"/>
      <c r="V535" s="1"/>
      <c r="W535" s="1"/>
      <c r="X535" s="1"/>
      <c r="Y535" s="1"/>
      <c r="Z535" s="1"/>
    </row>
    <row r="536" ht="14.25" customHeight="1">
      <c r="A536" s="322" t="s">
        <v>3000</v>
      </c>
      <c r="B536" s="323">
        <v>12.0</v>
      </c>
      <c r="C536" s="318"/>
      <c r="D536" s="324">
        <v>8030.0</v>
      </c>
      <c r="E536" s="325" t="s">
        <v>1761</v>
      </c>
      <c r="F536" s="199"/>
      <c r="G536" s="199"/>
      <c r="H536" s="199"/>
      <c r="I536" s="326"/>
      <c r="J536" s="1"/>
      <c r="K536" s="1"/>
      <c r="L536" s="1"/>
      <c r="M536" s="1"/>
      <c r="N536" s="1"/>
      <c r="O536" s="1"/>
      <c r="P536" s="1"/>
      <c r="Q536" s="1"/>
      <c r="R536" s="1"/>
      <c r="S536" s="1"/>
      <c r="T536" s="1"/>
      <c r="U536" s="1"/>
      <c r="V536" s="1"/>
      <c r="W536" s="1"/>
      <c r="X536" s="1"/>
      <c r="Y536" s="1"/>
      <c r="Z536" s="1"/>
    </row>
    <row r="537" ht="14.25" customHeight="1">
      <c r="A537" s="322" t="s">
        <v>3001</v>
      </c>
      <c r="B537" s="323">
        <v>18.0</v>
      </c>
      <c r="C537" s="318"/>
      <c r="D537" s="324">
        <v>8110.0</v>
      </c>
      <c r="E537" s="325" t="s">
        <v>1764</v>
      </c>
      <c r="F537" s="199"/>
      <c r="G537" s="199"/>
      <c r="H537" s="199"/>
      <c r="I537" s="326"/>
      <c r="J537" s="1"/>
      <c r="K537" s="1"/>
      <c r="L537" s="1"/>
      <c r="M537" s="1"/>
      <c r="N537" s="1"/>
      <c r="O537" s="1"/>
      <c r="P537" s="1"/>
      <c r="Q537" s="1"/>
      <c r="R537" s="1"/>
      <c r="S537" s="1"/>
      <c r="T537" s="1"/>
      <c r="U537" s="1"/>
      <c r="V537" s="1"/>
      <c r="W537" s="1"/>
      <c r="X537" s="1"/>
      <c r="Y537" s="1"/>
      <c r="Z537" s="1"/>
    </row>
    <row r="538" ht="14.25" customHeight="1">
      <c r="A538" s="322" t="s">
        <v>3002</v>
      </c>
      <c r="B538" s="323">
        <v>13.0</v>
      </c>
      <c r="C538" s="318"/>
      <c r="D538" s="324">
        <v>8121.0</v>
      </c>
      <c r="E538" s="325" t="s">
        <v>1767</v>
      </c>
      <c r="F538" s="199"/>
      <c r="G538" s="199"/>
      <c r="H538" s="199"/>
      <c r="I538" s="326"/>
      <c r="J538" s="1"/>
      <c r="K538" s="1"/>
      <c r="L538" s="1"/>
      <c r="M538" s="1"/>
      <c r="N538" s="1"/>
      <c r="O538" s="1"/>
      <c r="P538" s="1"/>
      <c r="Q538" s="1"/>
      <c r="R538" s="1"/>
      <c r="S538" s="1"/>
      <c r="T538" s="1"/>
      <c r="U538" s="1"/>
      <c r="V538" s="1"/>
      <c r="W538" s="1"/>
      <c r="X538" s="1"/>
      <c r="Y538" s="1"/>
      <c r="Z538" s="1"/>
    </row>
    <row r="539" ht="14.25" customHeight="1">
      <c r="A539" s="322" t="s">
        <v>3003</v>
      </c>
      <c r="B539" s="323">
        <v>14.0</v>
      </c>
      <c r="C539" s="318"/>
      <c r="D539" s="324">
        <v>8122.0</v>
      </c>
      <c r="E539" s="325" t="s">
        <v>1770</v>
      </c>
      <c r="F539" s="199"/>
      <c r="G539" s="199"/>
      <c r="H539" s="199"/>
      <c r="I539" s="326"/>
      <c r="J539" s="1"/>
      <c r="K539" s="1"/>
      <c r="L539" s="1"/>
      <c r="M539" s="1"/>
      <c r="N539" s="1"/>
      <c r="O539" s="1"/>
      <c r="P539" s="1"/>
      <c r="Q539" s="1"/>
      <c r="R539" s="1"/>
      <c r="S539" s="1"/>
      <c r="T539" s="1"/>
      <c r="U539" s="1"/>
      <c r="V539" s="1"/>
      <c r="W539" s="1"/>
      <c r="X539" s="1"/>
      <c r="Y539" s="1"/>
      <c r="Z539" s="1"/>
    </row>
    <row r="540" ht="14.25" customHeight="1">
      <c r="A540" s="322" t="s">
        <v>3004</v>
      </c>
      <c r="B540" s="323">
        <v>16.0</v>
      </c>
      <c r="C540" s="318"/>
      <c r="D540" s="324">
        <v>8129.0</v>
      </c>
      <c r="E540" s="325" t="s">
        <v>1773</v>
      </c>
      <c r="F540" s="199"/>
      <c r="G540" s="199"/>
      <c r="H540" s="199"/>
      <c r="I540" s="326"/>
      <c r="J540" s="1"/>
      <c r="K540" s="1"/>
      <c r="L540" s="1"/>
      <c r="M540" s="1"/>
      <c r="N540" s="1"/>
      <c r="O540" s="1"/>
      <c r="P540" s="1"/>
      <c r="Q540" s="1"/>
      <c r="R540" s="1"/>
      <c r="S540" s="1"/>
      <c r="T540" s="1"/>
      <c r="U540" s="1"/>
      <c r="V540" s="1"/>
      <c r="W540" s="1"/>
      <c r="X540" s="1"/>
      <c r="Y540" s="1"/>
      <c r="Z540" s="1"/>
    </row>
    <row r="541" ht="14.25" customHeight="1">
      <c r="A541" s="322" t="s">
        <v>3005</v>
      </c>
      <c r="B541" s="323">
        <v>2.0</v>
      </c>
      <c r="C541" s="318"/>
      <c r="D541" s="324">
        <v>8130.0</v>
      </c>
      <c r="E541" s="325" t="s">
        <v>1776</v>
      </c>
      <c r="F541" s="199"/>
      <c r="G541" s="199"/>
      <c r="H541" s="199"/>
      <c r="I541" s="326"/>
      <c r="J541" s="1"/>
      <c r="K541" s="1"/>
      <c r="L541" s="1"/>
      <c r="M541" s="1"/>
      <c r="N541" s="1"/>
      <c r="O541" s="1"/>
      <c r="P541" s="1"/>
      <c r="Q541" s="1"/>
      <c r="R541" s="1"/>
      <c r="S541" s="1"/>
      <c r="T541" s="1"/>
      <c r="U541" s="1"/>
      <c r="V541" s="1"/>
      <c r="W541" s="1"/>
      <c r="X541" s="1"/>
      <c r="Y541" s="1"/>
      <c r="Z541" s="1"/>
    </row>
    <row r="542" ht="14.25" customHeight="1">
      <c r="A542" s="322" t="s">
        <v>3006</v>
      </c>
      <c r="B542" s="323">
        <v>13.0</v>
      </c>
      <c r="C542" s="318"/>
      <c r="D542" s="324">
        <v>8211.0</v>
      </c>
      <c r="E542" s="325" t="s">
        <v>1779</v>
      </c>
      <c r="F542" s="199"/>
      <c r="G542" s="199"/>
      <c r="H542" s="199"/>
      <c r="I542" s="326"/>
      <c r="J542" s="1"/>
      <c r="K542" s="1"/>
      <c r="L542" s="1"/>
      <c r="M542" s="1"/>
      <c r="N542" s="1"/>
      <c r="O542" s="1"/>
      <c r="P542" s="1"/>
      <c r="Q542" s="1"/>
      <c r="R542" s="1"/>
      <c r="S542" s="1"/>
      <c r="T542" s="1"/>
      <c r="U542" s="1"/>
      <c r="V542" s="1"/>
      <c r="W542" s="1"/>
      <c r="X542" s="1"/>
      <c r="Y542" s="1"/>
      <c r="Z542" s="1"/>
    </row>
    <row r="543" ht="14.25" customHeight="1">
      <c r="A543" s="322" t="s">
        <v>3007</v>
      </c>
      <c r="B543" s="323">
        <v>17.0</v>
      </c>
      <c r="C543" s="318"/>
      <c r="D543" s="324">
        <v>8219.0</v>
      </c>
      <c r="E543" s="327" t="s">
        <v>1782</v>
      </c>
      <c r="F543" s="199"/>
      <c r="G543" s="199"/>
      <c r="H543" s="199"/>
      <c r="I543" s="326"/>
      <c r="J543" s="1"/>
      <c r="K543" s="1"/>
      <c r="L543" s="1"/>
      <c r="M543" s="1"/>
      <c r="N543" s="1"/>
      <c r="O543" s="1"/>
      <c r="P543" s="1"/>
      <c r="Q543" s="1"/>
      <c r="R543" s="1"/>
      <c r="S543" s="1"/>
      <c r="T543" s="1"/>
      <c r="U543" s="1"/>
      <c r="V543" s="1"/>
      <c r="W543" s="1"/>
      <c r="X543" s="1"/>
      <c r="Y543" s="1"/>
      <c r="Z543" s="1"/>
    </row>
    <row r="544" ht="14.25" customHeight="1">
      <c r="A544" s="322" t="s">
        <v>3008</v>
      </c>
      <c r="B544" s="323">
        <v>2.0</v>
      </c>
      <c r="C544" s="318"/>
      <c r="D544" s="324">
        <v>8220.0</v>
      </c>
      <c r="E544" s="325" t="s">
        <v>1785</v>
      </c>
      <c r="F544" s="199"/>
      <c r="G544" s="199"/>
      <c r="H544" s="199"/>
      <c r="I544" s="326"/>
      <c r="J544" s="1"/>
      <c r="K544" s="1"/>
      <c r="L544" s="1"/>
      <c r="M544" s="1"/>
      <c r="N544" s="1"/>
      <c r="O544" s="1"/>
      <c r="P544" s="1"/>
      <c r="Q544" s="1"/>
      <c r="R544" s="1"/>
      <c r="S544" s="1"/>
      <c r="T544" s="1"/>
      <c r="U544" s="1"/>
      <c r="V544" s="1"/>
      <c r="W544" s="1"/>
      <c r="X544" s="1"/>
      <c r="Y544" s="1"/>
      <c r="Z544" s="1"/>
    </row>
    <row r="545" ht="14.25" customHeight="1">
      <c r="A545" s="322" t="s">
        <v>3009</v>
      </c>
      <c r="B545" s="323">
        <v>21.0</v>
      </c>
      <c r="C545" s="318"/>
      <c r="D545" s="324">
        <v>8230.0</v>
      </c>
      <c r="E545" s="325" t="s">
        <v>1788</v>
      </c>
      <c r="F545" s="199"/>
      <c r="G545" s="199"/>
      <c r="H545" s="199"/>
      <c r="I545" s="326"/>
      <c r="J545" s="1"/>
      <c r="K545" s="1"/>
      <c r="L545" s="1"/>
      <c r="M545" s="1"/>
      <c r="N545" s="1"/>
      <c r="O545" s="1"/>
      <c r="P545" s="1"/>
      <c r="Q545" s="1"/>
      <c r="R545" s="1"/>
      <c r="S545" s="1"/>
      <c r="T545" s="1"/>
      <c r="U545" s="1"/>
      <c r="V545" s="1"/>
      <c r="W545" s="1"/>
      <c r="X545" s="1"/>
      <c r="Y545" s="1"/>
      <c r="Z545" s="1"/>
    </row>
    <row r="546" ht="14.25" customHeight="1">
      <c r="A546" s="322" t="s">
        <v>3010</v>
      </c>
      <c r="B546" s="323">
        <v>17.0</v>
      </c>
      <c r="C546" s="318"/>
      <c r="D546" s="324">
        <v>8291.0</v>
      </c>
      <c r="E546" s="325" t="s">
        <v>1791</v>
      </c>
      <c r="F546" s="199"/>
      <c r="G546" s="199"/>
      <c r="H546" s="199"/>
      <c r="I546" s="326"/>
      <c r="J546" s="1"/>
      <c r="K546" s="1"/>
      <c r="L546" s="1"/>
      <c r="M546" s="1"/>
      <c r="N546" s="1"/>
      <c r="O546" s="1"/>
      <c r="P546" s="1"/>
      <c r="Q546" s="1"/>
      <c r="R546" s="1"/>
      <c r="S546" s="1"/>
      <c r="T546" s="1"/>
      <c r="U546" s="1"/>
      <c r="V546" s="1"/>
      <c r="W546" s="1"/>
      <c r="X546" s="1"/>
      <c r="Y546" s="1"/>
      <c r="Z546" s="1"/>
    </row>
    <row r="547" ht="14.25" customHeight="1">
      <c r="A547" s="322" t="s">
        <v>3011</v>
      </c>
      <c r="B547" s="323">
        <v>1.0</v>
      </c>
      <c r="C547" s="318"/>
      <c r="D547" s="324">
        <v>8292.0</v>
      </c>
      <c r="E547" s="325" t="s">
        <v>1794</v>
      </c>
      <c r="F547" s="199"/>
      <c r="G547" s="199"/>
      <c r="H547" s="199"/>
      <c r="I547" s="326"/>
      <c r="J547" s="1"/>
      <c r="K547" s="1"/>
      <c r="L547" s="1"/>
      <c r="M547" s="1"/>
      <c r="N547" s="1"/>
      <c r="O547" s="1"/>
      <c r="P547" s="1"/>
      <c r="Q547" s="1"/>
      <c r="R547" s="1"/>
      <c r="S547" s="1"/>
      <c r="T547" s="1"/>
      <c r="U547" s="1"/>
      <c r="V547" s="1"/>
      <c r="W547" s="1"/>
      <c r="X547" s="1"/>
      <c r="Y547" s="1"/>
      <c r="Z547" s="1"/>
    </row>
    <row r="548" ht="14.25" customHeight="1">
      <c r="A548" s="322" t="s">
        <v>3012</v>
      </c>
      <c r="B548" s="323">
        <v>19.0</v>
      </c>
      <c r="C548" s="318"/>
      <c r="D548" s="324">
        <v>8299.0</v>
      </c>
      <c r="E548" s="325" t="s">
        <v>1797</v>
      </c>
      <c r="F548" s="199"/>
      <c r="G548" s="199"/>
      <c r="H548" s="199"/>
      <c r="I548" s="326"/>
      <c r="J548" s="1"/>
      <c r="K548" s="1"/>
      <c r="L548" s="1"/>
      <c r="M548" s="1"/>
      <c r="N548" s="1"/>
      <c r="O548" s="1"/>
      <c r="P548" s="1"/>
      <c r="Q548" s="1"/>
      <c r="R548" s="1"/>
      <c r="S548" s="1"/>
      <c r="T548" s="1"/>
      <c r="U548" s="1"/>
      <c r="V548" s="1"/>
      <c r="W548" s="1"/>
      <c r="X548" s="1"/>
      <c r="Y548" s="1"/>
      <c r="Z548" s="1"/>
    </row>
    <row r="549" ht="14.25" customHeight="1">
      <c r="A549" s="322" t="s">
        <v>3013</v>
      </c>
      <c r="B549" s="323">
        <v>10.0</v>
      </c>
      <c r="C549" s="318"/>
      <c r="D549" s="324">
        <v>8411.0</v>
      </c>
      <c r="E549" s="325" t="s">
        <v>1800</v>
      </c>
      <c r="F549" s="199"/>
      <c r="G549" s="199"/>
      <c r="H549" s="199"/>
      <c r="I549" s="326"/>
      <c r="J549" s="1"/>
      <c r="K549" s="1"/>
      <c r="L549" s="1"/>
      <c r="M549" s="1"/>
      <c r="N549" s="1"/>
      <c r="O549" s="1"/>
      <c r="P549" s="1"/>
      <c r="Q549" s="1"/>
      <c r="R549" s="1"/>
      <c r="S549" s="1"/>
      <c r="T549" s="1"/>
      <c r="U549" s="1"/>
      <c r="V549" s="1"/>
      <c r="W549" s="1"/>
      <c r="X549" s="1"/>
      <c r="Y549" s="1"/>
      <c r="Z549" s="1"/>
    </row>
    <row r="550" ht="27.75" customHeight="1">
      <c r="A550" s="322" t="s">
        <v>3014</v>
      </c>
      <c r="B550" s="323">
        <v>13.0</v>
      </c>
      <c r="C550" s="318"/>
      <c r="D550" s="324">
        <v>8412.0</v>
      </c>
      <c r="E550" s="328" t="s">
        <v>1803</v>
      </c>
      <c r="F550" s="199"/>
      <c r="G550" s="199"/>
      <c r="H550" s="199"/>
      <c r="I550" s="326"/>
      <c r="J550" s="1"/>
      <c r="K550" s="1"/>
      <c r="L550" s="1"/>
      <c r="M550" s="1"/>
      <c r="N550" s="1"/>
      <c r="O550" s="1"/>
      <c r="P550" s="1"/>
      <c r="Q550" s="1"/>
      <c r="R550" s="1"/>
      <c r="S550" s="1"/>
      <c r="T550" s="1"/>
      <c r="U550" s="1"/>
      <c r="V550" s="1"/>
      <c r="W550" s="1"/>
      <c r="X550" s="1"/>
      <c r="Y550" s="1"/>
      <c r="Z550" s="1"/>
    </row>
    <row r="551" ht="14.25" customHeight="1">
      <c r="A551" s="322" t="s">
        <v>3015</v>
      </c>
      <c r="B551" s="323">
        <v>2.0</v>
      </c>
      <c r="C551" s="318"/>
      <c r="D551" s="324">
        <v>8413.0</v>
      </c>
      <c r="E551" s="325" t="s">
        <v>1806</v>
      </c>
      <c r="F551" s="199"/>
      <c r="G551" s="199"/>
      <c r="H551" s="199"/>
      <c r="I551" s="326"/>
      <c r="J551" s="1"/>
      <c r="K551" s="1"/>
      <c r="L551" s="1"/>
      <c r="M551" s="1"/>
      <c r="N551" s="1"/>
      <c r="O551" s="1"/>
      <c r="P551" s="1"/>
      <c r="Q551" s="1"/>
      <c r="R551" s="1"/>
      <c r="S551" s="1"/>
      <c r="T551" s="1"/>
      <c r="U551" s="1"/>
      <c r="V551" s="1"/>
      <c r="W551" s="1"/>
      <c r="X551" s="1"/>
      <c r="Y551" s="1"/>
      <c r="Z551" s="1"/>
    </row>
    <row r="552" ht="14.25" customHeight="1">
      <c r="A552" s="322" t="s">
        <v>3016</v>
      </c>
      <c r="B552" s="323">
        <v>2.0</v>
      </c>
      <c r="C552" s="318"/>
      <c r="D552" s="324">
        <v>8421.0</v>
      </c>
      <c r="E552" s="325" t="s">
        <v>1809</v>
      </c>
      <c r="F552" s="199"/>
      <c r="G552" s="199"/>
      <c r="H552" s="199"/>
      <c r="I552" s="326"/>
      <c r="J552" s="1"/>
      <c r="K552" s="1"/>
      <c r="L552" s="1"/>
      <c r="M552" s="1"/>
      <c r="N552" s="1"/>
      <c r="O552" s="1"/>
      <c r="P552" s="1"/>
      <c r="Q552" s="1"/>
      <c r="R552" s="1"/>
      <c r="S552" s="1"/>
      <c r="T552" s="1"/>
      <c r="U552" s="1"/>
      <c r="V552" s="1"/>
      <c r="W552" s="1"/>
      <c r="X552" s="1"/>
      <c r="Y552" s="1"/>
      <c r="Z552" s="1"/>
    </row>
    <row r="553" ht="14.25" customHeight="1">
      <c r="A553" s="322" t="s">
        <v>3017</v>
      </c>
      <c r="B553" s="323">
        <v>17.0</v>
      </c>
      <c r="C553" s="318"/>
      <c r="D553" s="324">
        <v>8422.0</v>
      </c>
      <c r="E553" s="325" t="s">
        <v>1812</v>
      </c>
      <c r="F553" s="199"/>
      <c r="G553" s="199"/>
      <c r="H553" s="199"/>
      <c r="I553" s="326"/>
      <c r="J553" s="1"/>
      <c r="K553" s="1"/>
      <c r="L553" s="1"/>
      <c r="M553" s="1"/>
      <c r="N553" s="1"/>
      <c r="O553" s="1"/>
      <c r="P553" s="1"/>
      <c r="Q553" s="1"/>
      <c r="R553" s="1"/>
      <c r="S553" s="1"/>
      <c r="T553" s="1"/>
      <c r="U553" s="1"/>
      <c r="V553" s="1"/>
      <c r="W553" s="1"/>
      <c r="X553" s="1"/>
      <c r="Y553" s="1"/>
      <c r="Z553" s="1"/>
    </row>
    <row r="554" ht="14.25" customHeight="1">
      <c r="A554" s="322" t="s">
        <v>3018</v>
      </c>
      <c r="B554" s="323">
        <v>7.0</v>
      </c>
      <c r="C554" s="318"/>
      <c r="D554" s="324">
        <v>8423.0</v>
      </c>
      <c r="E554" s="325" t="s">
        <v>1815</v>
      </c>
      <c r="F554" s="199"/>
      <c r="G554" s="199"/>
      <c r="H554" s="199"/>
      <c r="I554" s="326"/>
      <c r="J554" s="1"/>
      <c r="K554" s="1"/>
      <c r="L554" s="1"/>
      <c r="M554" s="1"/>
      <c r="N554" s="1"/>
      <c r="O554" s="1"/>
      <c r="P554" s="1"/>
      <c r="Q554" s="1"/>
      <c r="R554" s="1"/>
      <c r="S554" s="1"/>
      <c r="T554" s="1"/>
      <c r="U554" s="1"/>
      <c r="V554" s="1"/>
      <c r="W554" s="1"/>
      <c r="X554" s="1"/>
      <c r="Y554" s="1"/>
      <c r="Z554" s="1"/>
    </row>
    <row r="555" ht="14.25" customHeight="1">
      <c r="A555" s="322" t="s">
        <v>3019</v>
      </c>
      <c r="B555" s="323">
        <v>4.0</v>
      </c>
      <c r="C555" s="318"/>
      <c r="D555" s="324">
        <v>8424.0</v>
      </c>
      <c r="E555" s="325" t="s">
        <v>1818</v>
      </c>
      <c r="F555" s="199"/>
      <c r="G555" s="199"/>
      <c r="H555" s="199"/>
      <c r="I555" s="326"/>
      <c r="J555" s="1"/>
      <c r="K555" s="1"/>
      <c r="L555" s="1"/>
      <c r="M555" s="1"/>
      <c r="N555" s="1"/>
      <c r="O555" s="1"/>
      <c r="P555" s="1"/>
      <c r="Q555" s="1"/>
      <c r="R555" s="1"/>
      <c r="S555" s="1"/>
      <c r="T555" s="1"/>
      <c r="U555" s="1"/>
      <c r="V555" s="1"/>
      <c r="W555" s="1"/>
      <c r="X555" s="1"/>
      <c r="Y555" s="1"/>
      <c r="Z555" s="1"/>
    </row>
    <row r="556" ht="14.25" customHeight="1">
      <c r="A556" s="322" t="s">
        <v>3020</v>
      </c>
      <c r="B556" s="323">
        <v>18.0</v>
      </c>
      <c r="C556" s="318"/>
      <c r="D556" s="324">
        <v>8425.0</v>
      </c>
      <c r="E556" s="325" t="s">
        <v>1821</v>
      </c>
      <c r="F556" s="199"/>
      <c r="G556" s="199"/>
      <c r="H556" s="199"/>
      <c r="I556" s="326"/>
      <c r="J556" s="1"/>
      <c r="K556" s="1"/>
      <c r="L556" s="1"/>
      <c r="M556" s="1"/>
      <c r="N556" s="1"/>
      <c r="O556" s="1"/>
      <c r="P556" s="1"/>
      <c r="Q556" s="1"/>
      <c r="R556" s="1"/>
      <c r="S556" s="1"/>
      <c r="T556" s="1"/>
      <c r="U556" s="1"/>
      <c r="V556" s="1"/>
      <c r="W556" s="1"/>
      <c r="X556" s="1"/>
      <c r="Y556" s="1"/>
      <c r="Z556" s="1"/>
    </row>
    <row r="557" ht="14.25" customHeight="1">
      <c r="A557" s="322" t="s">
        <v>3021</v>
      </c>
      <c r="B557" s="323">
        <v>1.0</v>
      </c>
      <c r="C557" s="318"/>
      <c r="D557" s="324">
        <v>8430.0</v>
      </c>
      <c r="E557" s="325" t="s">
        <v>1824</v>
      </c>
      <c r="F557" s="199"/>
      <c r="G557" s="199"/>
      <c r="H557" s="199"/>
      <c r="I557" s="326"/>
      <c r="J557" s="1"/>
      <c r="K557" s="1"/>
      <c r="L557" s="1"/>
      <c r="M557" s="1"/>
      <c r="N557" s="1"/>
      <c r="O557" s="1"/>
      <c r="P557" s="1"/>
      <c r="Q557" s="1"/>
      <c r="R557" s="1"/>
      <c r="S557" s="1"/>
      <c r="T557" s="1"/>
      <c r="U557" s="1"/>
      <c r="V557" s="1"/>
      <c r="W557" s="1"/>
      <c r="X557" s="1"/>
      <c r="Y557" s="1"/>
      <c r="Z557" s="1"/>
    </row>
    <row r="558" ht="14.25" customHeight="1">
      <c r="A558" s="322" t="s">
        <v>3022</v>
      </c>
      <c r="B558" s="323">
        <v>19.0</v>
      </c>
      <c r="C558" s="318"/>
      <c r="D558" s="324">
        <v>8510.0</v>
      </c>
      <c r="E558" s="325" t="s">
        <v>1827</v>
      </c>
      <c r="F558" s="199"/>
      <c r="G558" s="199"/>
      <c r="H558" s="199"/>
      <c r="I558" s="326"/>
      <c r="J558" s="1"/>
      <c r="K558" s="1"/>
      <c r="L558" s="1"/>
      <c r="M558" s="1"/>
      <c r="N558" s="1"/>
      <c r="O558" s="1"/>
      <c r="P558" s="1"/>
      <c r="Q558" s="1"/>
      <c r="R558" s="1"/>
      <c r="S558" s="1"/>
      <c r="T558" s="1"/>
      <c r="U558" s="1"/>
      <c r="V558" s="1"/>
      <c r="W558" s="1"/>
      <c r="X558" s="1"/>
      <c r="Y558" s="1"/>
      <c r="Z558" s="1"/>
    </row>
    <row r="559" ht="14.25" customHeight="1">
      <c r="A559" s="329" t="s">
        <v>3023</v>
      </c>
      <c r="B559" s="330">
        <v>16.0</v>
      </c>
      <c r="C559" s="318"/>
      <c r="D559" s="324">
        <v>8520.0</v>
      </c>
      <c r="E559" s="325" t="s">
        <v>1830</v>
      </c>
      <c r="F559" s="199"/>
      <c r="G559" s="199"/>
      <c r="H559" s="199"/>
      <c r="I559" s="326"/>
      <c r="J559" s="1"/>
      <c r="K559" s="1"/>
      <c r="L559" s="1"/>
      <c r="M559" s="1"/>
      <c r="N559" s="1"/>
      <c r="O559" s="1"/>
      <c r="P559" s="1"/>
      <c r="Q559" s="1"/>
      <c r="R559" s="1"/>
      <c r="S559" s="1"/>
      <c r="T559" s="1"/>
      <c r="U559" s="1"/>
      <c r="V559" s="1"/>
      <c r="W559" s="1"/>
      <c r="X559" s="1"/>
      <c r="Y559" s="1"/>
      <c r="Z559" s="1"/>
    </row>
    <row r="560" ht="14.25" customHeight="1">
      <c r="A560" s="318"/>
      <c r="B560" s="318"/>
      <c r="C560" s="318"/>
      <c r="D560" s="324">
        <v>8531.0</v>
      </c>
      <c r="E560" s="325" t="s">
        <v>1832</v>
      </c>
      <c r="F560" s="199"/>
      <c r="G560" s="199"/>
      <c r="H560" s="199"/>
      <c r="I560" s="326"/>
      <c r="J560" s="1"/>
      <c r="K560" s="1"/>
      <c r="L560" s="1"/>
      <c r="M560" s="1"/>
      <c r="N560" s="1"/>
      <c r="O560" s="1"/>
      <c r="P560" s="1"/>
      <c r="Q560" s="1"/>
      <c r="R560" s="1"/>
      <c r="S560" s="1"/>
      <c r="T560" s="1"/>
      <c r="U560" s="1"/>
      <c r="V560" s="1"/>
      <c r="W560" s="1"/>
      <c r="X560" s="1"/>
      <c r="Y560" s="1"/>
      <c r="Z560" s="1"/>
    </row>
    <row r="561" ht="14.25" customHeight="1">
      <c r="A561" s="318"/>
      <c r="B561" s="318"/>
      <c r="C561" s="318"/>
      <c r="D561" s="324">
        <v>8532.0</v>
      </c>
      <c r="E561" s="325" t="s">
        <v>1834</v>
      </c>
      <c r="F561" s="199"/>
      <c r="G561" s="199"/>
      <c r="H561" s="199"/>
      <c r="I561" s="326"/>
      <c r="J561" s="1"/>
      <c r="K561" s="1"/>
      <c r="L561" s="1"/>
      <c r="M561" s="1"/>
      <c r="N561" s="1"/>
      <c r="O561" s="1"/>
      <c r="P561" s="1"/>
      <c r="Q561" s="1"/>
      <c r="R561" s="1"/>
      <c r="S561" s="1"/>
      <c r="T561" s="1"/>
      <c r="U561" s="1"/>
      <c r="V561" s="1"/>
      <c r="W561" s="1"/>
      <c r="X561" s="1"/>
      <c r="Y561" s="1"/>
      <c r="Z561" s="1"/>
    </row>
    <row r="562" ht="14.25" customHeight="1">
      <c r="A562" s="318"/>
      <c r="B562" s="318"/>
      <c r="C562" s="318"/>
      <c r="D562" s="324">
        <v>8541.0</v>
      </c>
      <c r="E562" s="325" t="s">
        <v>1836</v>
      </c>
      <c r="F562" s="199"/>
      <c r="G562" s="199"/>
      <c r="H562" s="199"/>
      <c r="I562" s="326"/>
      <c r="J562" s="1"/>
      <c r="K562" s="1"/>
      <c r="L562" s="1"/>
      <c r="M562" s="1"/>
      <c r="N562" s="1"/>
      <c r="O562" s="1"/>
      <c r="P562" s="1"/>
      <c r="Q562" s="1"/>
      <c r="R562" s="1"/>
      <c r="S562" s="1"/>
      <c r="T562" s="1"/>
      <c r="U562" s="1"/>
      <c r="V562" s="1"/>
      <c r="W562" s="1"/>
      <c r="X562" s="1"/>
      <c r="Y562" s="1"/>
      <c r="Z562" s="1"/>
    </row>
    <row r="563" ht="14.25" customHeight="1">
      <c r="A563" s="318"/>
      <c r="B563" s="318"/>
      <c r="C563" s="318"/>
      <c r="D563" s="324">
        <v>8542.0</v>
      </c>
      <c r="E563" s="325" t="s">
        <v>1838</v>
      </c>
      <c r="F563" s="199"/>
      <c r="G563" s="199"/>
      <c r="H563" s="199"/>
      <c r="I563" s="326"/>
      <c r="J563" s="1"/>
      <c r="K563" s="1"/>
      <c r="L563" s="1"/>
      <c r="M563" s="1"/>
      <c r="N563" s="1"/>
      <c r="O563" s="1"/>
      <c r="P563" s="1"/>
      <c r="Q563" s="1"/>
      <c r="R563" s="1"/>
      <c r="S563" s="1"/>
      <c r="T563" s="1"/>
      <c r="U563" s="1"/>
      <c r="V563" s="1"/>
      <c r="W563" s="1"/>
      <c r="X563" s="1"/>
      <c r="Y563" s="1"/>
      <c r="Z563" s="1"/>
    </row>
    <row r="564" ht="14.25" customHeight="1">
      <c r="A564" s="318"/>
      <c r="B564" s="318"/>
      <c r="C564" s="318"/>
      <c r="D564" s="324">
        <v>8551.0</v>
      </c>
      <c r="E564" s="325" t="s">
        <v>1840</v>
      </c>
      <c r="F564" s="199"/>
      <c r="G564" s="199"/>
      <c r="H564" s="199"/>
      <c r="I564" s="326"/>
      <c r="J564" s="1"/>
      <c r="K564" s="1"/>
      <c r="L564" s="1"/>
      <c r="M564" s="1"/>
      <c r="N564" s="1"/>
      <c r="O564" s="1"/>
      <c r="P564" s="1"/>
      <c r="Q564" s="1"/>
      <c r="R564" s="1"/>
      <c r="S564" s="1"/>
      <c r="T564" s="1"/>
      <c r="U564" s="1"/>
      <c r="V564" s="1"/>
      <c r="W564" s="1"/>
      <c r="X564" s="1"/>
      <c r="Y564" s="1"/>
      <c r="Z564" s="1"/>
    </row>
    <row r="565" ht="14.25" customHeight="1">
      <c r="A565" s="318"/>
      <c r="B565" s="318"/>
      <c r="C565" s="318"/>
      <c r="D565" s="324">
        <v>8552.0</v>
      </c>
      <c r="E565" s="325" t="s">
        <v>1842</v>
      </c>
      <c r="F565" s="199"/>
      <c r="G565" s="199"/>
      <c r="H565" s="199"/>
      <c r="I565" s="326"/>
      <c r="J565" s="1"/>
      <c r="K565" s="1"/>
      <c r="L565" s="1"/>
      <c r="M565" s="1"/>
      <c r="N565" s="1"/>
      <c r="O565" s="1"/>
      <c r="P565" s="1"/>
      <c r="Q565" s="1"/>
      <c r="R565" s="1"/>
      <c r="S565" s="1"/>
      <c r="T565" s="1"/>
      <c r="U565" s="1"/>
      <c r="V565" s="1"/>
      <c r="W565" s="1"/>
      <c r="X565" s="1"/>
      <c r="Y565" s="1"/>
      <c r="Z565" s="1"/>
    </row>
    <row r="566" ht="14.25" customHeight="1">
      <c r="A566" s="318"/>
      <c r="B566" s="318"/>
      <c r="C566" s="318"/>
      <c r="D566" s="324">
        <v>8553.0</v>
      </c>
      <c r="E566" s="325" t="s">
        <v>1844</v>
      </c>
      <c r="F566" s="199"/>
      <c r="G566" s="199"/>
      <c r="H566" s="199"/>
      <c r="I566" s="326"/>
      <c r="J566" s="1"/>
      <c r="K566" s="1"/>
      <c r="L566" s="1"/>
      <c r="M566" s="1"/>
      <c r="N566" s="1"/>
      <c r="O566" s="1"/>
      <c r="P566" s="1"/>
      <c r="Q566" s="1"/>
      <c r="R566" s="1"/>
      <c r="S566" s="1"/>
      <c r="T566" s="1"/>
      <c r="U566" s="1"/>
      <c r="V566" s="1"/>
      <c r="W566" s="1"/>
      <c r="X566" s="1"/>
      <c r="Y566" s="1"/>
      <c r="Z566" s="1"/>
    </row>
    <row r="567" ht="14.25" customHeight="1">
      <c r="A567" s="318"/>
      <c r="B567" s="318"/>
      <c r="C567" s="318"/>
      <c r="D567" s="324">
        <v>8559.0</v>
      </c>
      <c r="E567" s="325" t="s">
        <v>1846</v>
      </c>
      <c r="F567" s="199"/>
      <c r="G567" s="199"/>
      <c r="H567" s="199"/>
      <c r="I567" s="326"/>
      <c r="J567" s="1"/>
      <c r="K567" s="1"/>
      <c r="L567" s="1"/>
      <c r="M567" s="1"/>
      <c r="N567" s="1"/>
      <c r="O567" s="1"/>
      <c r="P567" s="1"/>
      <c r="Q567" s="1"/>
      <c r="R567" s="1"/>
      <c r="S567" s="1"/>
      <c r="T567" s="1"/>
      <c r="U567" s="1"/>
      <c r="V567" s="1"/>
      <c r="W567" s="1"/>
      <c r="X567" s="1"/>
      <c r="Y567" s="1"/>
      <c r="Z567" s="1"/>
    </row>
    <row r="568" ht="14.25" customHeight="1">
      <c r="A568" s="318"/>
      <c r="B568" s="318"/>
      <c r="C568" s="318"/>
      <c r="D568" s="324">
        <v>8560.0</v>
      </c>
      <c r="E568" s="325" t="s">
        <v>1848</v>
      </c>
      <c r="F568" s="199"/>
      <c r="G568" s="199"/>
      <c r="H568" s="199"/>
      <c r="I568" s="326"/>
      <c r="J568" s="1"/>
      <c r="K568" s="1"/>
      <c r="L568" s="1"/>
      <c r="M568" s="1"/>
      <c r="N568" s="1"/>
      <c r="O568" s="1"/>
      <c r="P568" s="1"/>
      <c r="Q568" s="1"/>
      <c r="R568" s="1"/>
      <c r="S568" s="1"/>
      <c r="T568" s="1"/>
      <c r="U568" s="1"/>
      <c r="V568" s="1"/>
      <c r="W568" s="1"/>
      <c r="X568" s="1"/>
      <c r="Y568" s="1"/>
      <c r="Z568" s="1"/>
    </row>
    <row r="569" ht="14.25" customHeight="1">
      <c r="A569" s="318"/>
      <c r="B569" s="318"/>
      <c r="C569" s="318"/>
      <c r="D569" s="324">
        <v>8610.0</v>
      </c>
      <c r="E569" s="325" t="s">
        <v>1850</v>
      </c>
      <c r="F569" s="199"/>
      <c r="G569" s="199"/>
      <c r="H569" s="199"/>
      <c r="I569" s="326"/>
      <c r="J569" s="1"/>
      <c r="K569" s="1"/>
      <c r="L569" s="1"/>
      <c r="M569" s="1"/>
      <c r="N569" s="1"/>
      <c r="O569" s="1"/>
      <c r="P569" s="1"/>
      <c r="Q569" s="1"/>
      <c r="R569" s="1"/>
      <c r="S569" s="1"/>
      <c r="T569" s="1"/>
      <c r="U569" s="1"/>
      <c r="V569" s="1"/>
      <c r="W569" s="1"/>
      <c r="X569" s="1"/>
      <c r="Y569" s="1"/>
      <c r="Z569" s="1"/>
    </row>
    <row r="570" ht="14.25" customHeight="1">
      <c r="A570" s="318"/>
      <c r="B570" s="318"/>
      <c r="C570" s="318"/>
      <c r="D570" s="324">
        <v>8621.0</v>
      </c>
      <c r="E570" s="325" t="s">
        <v>1852</v>
      </c>
      <c r="F570" s="199"/>
      <c r="G570" s="199"/>
      <c r="H570" s="199"/>
      <c r="I570" s="326"/>
      <c r="J570" s="1"/>
      <c r="K570" s="1"/>
      <c r="L570" s="1"/>
      <c r="M570" s="1"/>
      <c r="N570" s="1"/>
      <c r="O570" s="1"/>
      <c r="P570" s="1"/>
      <c r="Q570" s="1"/>
      <c r="R570" s="1"/>
      <c r="S570" s="1"/>
      <c r="T570" s="1"/>
      <c r="U570" s="1"/>
      <c r="V570" s="1"/>
      <c r="W570" s="1"/>
      <c r="X570" s="1"/>
      <c r="Y570" s="1"/>
      <c r="Z570" s="1"/>
    </row>
    <row r="571" ht="14.25" customHeight="1">
      <c r="A571" s="318"/>
      <c r="B571" s="318"/>
      <c r="C571" s="318"/>
      <c r="D571" s="324">
        <v>8622.0</v>
      </c>
      <c r="E571" s="325" t="s">
        <v>1854</v>
      </c>
      <c r="F571" s="199"/>
      <c r="G571" s="199"/>
      <c r="H571" s="199"/>
      <c r="I571" s="326"/>
      <c r="J571" s="1"/>
      <c r="K571" s="1"/>
      <c r="L571" s="1"/>
      <c r="M571" s="1"/>
      <c r="N571" s="1"/>
      <c r="O571" s="1"/>
      <c r="P571" s="1"/>
      <c r="Q571" s="1"/>
      <c r="R571" s="1"/>
      <c r="S571" s="1"/>
      <c r="T571" s="1"/>
      <c r="U571" s="1"/>
      <c r="V571" s="1"/>
      <c r="W571" s="1"/>
      <c r="X571" s="1"/>
      <c r="Y571" s="1"/>
      <c r="Z571" s="1"/>
    </row>
    <row r="572" ht="14.25" customHeight="1">
      <c r="A572" s="318"/>
      <c r="B572" s="318"/>
      <c r="C572" s="318"/>
      <c r="D572" s="324">
        <v>8623.0</v>
      </c>
      <c r="E572" s="325" t="s">
        <v>1856</v>
      </c>
      <c r="F572" s="199"/>
      <c r="G572" s="199"/>
      <c r="H572" s="199"/>
      <c r="I572" s="326"/>
      <c r="J572" s="1"/>
      <c r="K572" s="1"/>
      <c r="L572" s="1"/>
      <c r="M572" s="1"/>
      <c r="N572" s="1"/>
      <c r="O572" s="1"/>
      <c r="P572" s="1"/>
      <c r="Q572" s="1"/>
      <c r="R572" s="1"/>
      <c r="S572" s="1"/>
      <c r="T572" s="1"/>
      <c r="U572" s="1"/>
      <c r="V572" s="1"/>
      <c r="W572" s="1"/>
      <c r="X572" s="1"/>
      <c r="Y572" s="1"/>
      <c r="Z572" s="1"/>
    </row>
    <row r="573" ht="14.25" customHeight="1">
      <c r="A573" s="318"/>
      <c r="B573" s="318"/>
      <c r="C573" s="318"/>
      <c r="D573" s="324">
        <v>8690.0</v>
      </c>
      <c r="E573" s="325" t="s">
        <v>1858</v>
      </c>
      <c r="F573" s="199"/>
      <c r="G573" s="199"/>
      <c r="H573" s="199"/>
      <c r="I573" s="326"/>
      <c r="J573" s="1"/>
      <c r="K573" s="1"/>
      <c r="L573" s="1"/>
      <c r="M573" s="1"/>
      <c r="N573" s="1"/>
      <c r="O573" s="1"/>
      <c r="P573" s="1"/>
      <c r="Q573" s="1"/>
      <c r="R573" s="1"/>
      <c r="S573" s="1"/>
      <c r="T573" s="1"/>
      <c r="U573" s="1"/>
      <c r="V573" s="1"/>
      <c r="W573" s="1"/>
      <c r="X573" s="1"/>
      <c r="Y573" s="1"/>
      <c r="Z573" s="1"/>
    </row>
    <row r="574" ht="14.25" customHeight="1">
      <c r="A574" s="318"/>
      <c r="B574" s="318"/>
      <c r="C574" s="318"/>
      <c r="D574" s="324">
        <v>8710.0</v>
      </c>
      <c r="E574" s="325" t="s">
        <v>1860</v>
      </c>
      <c r="F574" s="199"/>
      <c r="G574" s="199"/>
      <c r="H574" s="199"/>
      <c r="I574" s="326"/>
      <c r="J574" s="1"/>
      <c r="K574" s="1"/>
      <c r="L574" s="1"/>
      <c r="M574" s="1"/>
      <c r="N574" s="1"/>
      <c r="O574" s="1"/>
      <c r="P574" s="1"/>
      <c r="Q574" s="1"/>
      <c r="R574" s="1"/>
      <c r="S574" s="1"/>
      <c r="T574" s="1"/>
      <c r="U574" s="1"/>
      <c r="V574" s="1"/>
      <c r="W574" s="1"/>
      <c r="X574" s="1"/>
      <c r="Y574" s="1"/>
      <c r="Z574" s="1"/>
    </row>
    <row r="575" ht="24.75" customHeight="1">
      <c r="A575" s="318"/>
      <c r="B575" s="318"/>
      <c r="C575" s="318"/>
      <c r="D575" s="324">
        <v>8720.0</v>
      </c>
      <c r="E575" s="325" t="s">
        <v>1862</v>
      </c>
      <c r="F575" s="199"/>
      <c r="G575" s="199"/>
      <c r="H575" s="199"/>
      <c r="I575" s="326"/>
      <c r="J575" s="1"/>
      <c r="K575" s="1"/>
      <c r="L575" s="1"/>
      <c r="M575" s="1"/>
      <c r="N575" s="1"/>
      <c r="O575" s="1"/>
      <c r="P575" s="1"/>
      <c r="Q575" s="1"/>
      <c r="R575" s="1"/>
      <c r="S575" s="1"/>
      <c r="T575" s="1"/>
      <c r="U575" s="1"/>
      <c r="V575" s="1"/>
      <c r="W575" s="1"/>
      <c r="X575" s="1"/>
      <c r="Y575" s="1"/>
      <c r="Z575" s="1"/>
    </row>
    <row r="576" ht="14.25" customHeight="1">
      <c r="A576" s="318"/>
      <c r="B576" s="318"/>
      <c r="C576" s="318"/>
      <c r="D576" s="324">
        <v>8730.0</v>
      </c>
      <c r="E576" s="325" t="s">
        <v>1864</v>
      </c>
      <c r="F576" s="199"/>
      <c r="G576" s="199"/>
      <c r="H576" s="199"/>
      <c r="I576" s="326"/>
      <c r="J576" s="1"/>
      <c r="K576" s="1"/>
      <c r="L576" s="1"/>
      <c r="M576" s="1"/>
      <c r="N576" s="1"/>
      <c r="O576" s="1"/>
      <c r="P576" s="1"/>
      <c r="Q576" s="1"/>
      <c r="R576" s="1"/>
      <c r="S576" s="1"/>
      <c r="T576" s="1"/>
      <c r="U576" s="1"/>
      <c r="V576" s="1"/>
      <c r="W576" s="1"/>
      <c r="X576" s="1"/>
      <c r="Y576" s="1"/>
      <c r="Z576" s="1"/>
    </row>
    <row r="577" ht="14.25" customHeight="1">
      <c r="A577" s="318"/>
      <c r="B577" s="318"/>
      <c r="C577" s="318"/>
      <c r="D577" s="324">
        <v>8790.0</v>
      </c>
      <c r="E577" s="325" t="s">
        <v>1866</v>
      </c>
      <c r="F577" s="199"/>
      <c r="G577" s="199"/>
      <c r="H577" s="199"/>
      <c r="I577" s="326"/>
      <c r="J577" s="1"/>
      <c r="K577" s="1"/>
      <c r="L577" s="1"/>
      <c r="M577" s="1"/>
      <c r="N577" s="1"/>
      <c r="O577" s="1"/>
      <c r="P577" s="1"/>
      <c r="Q577" s="1"/>
      <c r="R577" s="1"/>
      <c r="S577" s="1"/>
      <c r="T577" s="1"/>
      <c r="U577" s="1"/>
      <c r="V577" s="1"/>
      <c r="W577" s="1"/>
      <c r="X577" s="1"/>
      <c r="Y577" s="1"/>
      <c r="Z577" s="1"/>
    </row>
    <row r="578" ht="14.25" customHeight="1">
      <c r="A578" s="318"/>
      <c r="B578" s="318"/>
      <c r="C578" s="318"/>
      <c r="D578" s="324">
        <v>8810.0</v>
      </c>
      <c r="E578" s="325" t="s">
        <v>1868</v>
      </c>
      <c r="F578" s="199"/>
      <c r="G578" s="199"/>
      <c r="H578" s="199"/>
      <c r="I578" s="326"/>
      <c r="J578" s="1"/>
      <c r="K578" s="1"/>
      <c r="L578" s="1"/>
      <c r="M578" s="1"/>
      <c r="N578" s="1"/>
      <c r="O578" s="1"/>
      <c r="P578" s="1"/>
      <c r="Q578" s="1"/>
      <c r="R578" s="1"/>
      <c r="S578" s="1"/>
      <c r="T578" s="1"/>
      <c r="U578" s="1"/>
      <c r="V578" s="1"/>
      <c r="W578" s="1"/>
      <c r="X578" s="1"/>
      <c r="Y578" s="1"/>
      <c r="Z578" s="1"/>
    </row>
    <row r="579" ht="14.25" customHeight="1">
      <c r="A579" s="318"/>
      <c r="B579" s="318"/>
      <c r="C579" s="318"/>
      <c r="D579" s="324">
        <v>8891.0</v>
      </c>
      <c r="E579" s="325" t="s">
        <v>1870</v>
      </c>
      <c r="F579" s="199"/>
      <c r="G579" s="199"/>
      <c r="H579" s="199"/>
      <c r="I579" s="326"/>
      <c r="J579" s="1"/>
      <c r="K579" s="1"/>
      <c r="L579" s="1"/>
      <c r="M579" s="1"/>
      <c r="N579" s="1"/>
      <c r="O579" s="1"/>
      <c r="P579" s="1"/>
      <c r="Q579" s="1"/>
      <c r="R579" s="1"/>
      <c r="S579" s="1"/>
      <c r="T579" s="1"/>
      <c r="U579" s="1"/>
      <c r="V579" s="1"/>
      <c r="W579" s="1"/>
      <c r="X579" s="1"/>
      <c r="Y579" s="1"/>
      <c r="Z579" s="1"/>
    </row>
    <row r="580" ht="14.25" customHeight="1">
      <c r="A580" s="318"/>
      <c r="B580" s="318"/>
      <c r="C580" s="318"/>
      <c r="D580" s="324">
        <v>8899.0</v>
      </c>
      <c r="E580" s="325" t="s">
        <v>1872</v>
      </c>
      <c r="F580" s="199"/>
      <c r="G580" s="199"/>
      <c r="H580" s="199"/>
      <c r="I580" s="326"/>
      <c r="J580" s="1"/>
      <c r="K580" s="1"/>
      <c r="L580" s="1"/>
      <c r="M580" s="1"/>
      <c r="N580" s="1"/>
      <c r="O580" s="1"/>
      <c r="P580" s="1"/>
      <c r="Q580" s="1"/>
      <c r="R580" s="1"/>
      <c r="S580" s="1"/>
      <c r="T580" s="1"/>
      <c r="U580" s="1"/>
      <c r="V580" s="1"/>
      <c r="W580" s="1"/>
      <c r="X580" s="1"/>
      <c r="Y580" s="1"/>
      <c r="Z580" s="1"/>
    </row>
    <row r="581" ht="14.25" customHeight="1">
      <c r="A581" s="318"/>
      <c r="B581" s="318"/>
      <c r="C581" s="318"/>
      <c r="D581" s="324">
        <v>9001.0</v>
      </c>
      <c r="E581" s="325" t="s">
        <v>1874</v>
      </c>
      <c r="F581" s="199"/>
      <c r="G581" s="199"/>
      <c r="H581" s="199"/>
      <c r="I581" s="326"/>
      <c r="J581" s="1"/>
      <c r="K581" s="1"/>
      <c r="L581" s="1"/>
      <c r="M581" s="1"/>
      <c r="N581" s="1"/>
      <c r="O581" s="1"/>
      <c r="P581" s="1"/>
      <c r="Q581" s="1"/>
      <c r="R581" s="1"/>
      <c r="S581" s="1"/>
      <c r="T581" s="1"/>
      <c r="U581" s="1"/>
      <c r="V581" s="1"/>
      <c r="W581" s="1"/>
      <c r="X581" s="1"/>
      <c r="Y581" s="1"/>
      <c r="Z581" s="1"/>
    </row>
    <row r="582" ht="14.25" customHeight="1">
      <c r="A582" s="318"/>
      <c r="B582" s="318"/>
      <c r="C582" s="318"/>
      <c r="D582" s="324">
        <v>9002.0</v>
      </c>
      <c r="E582" s="325" t="s">
        <v>1876</v>
      </c>
      <c r="F582" s="199"/>
      <c r="G582" s="199"/>
      <c r="H582" s="199"/>
      <c r="I582" s="326"/>
      <c r="J582" s="1"/>
      <c r="K582" s="1"/>
      <c r="L582" s="1"/>
      <c r="M582" s="1"/>
      <c r="N582" s="1"/>
      <c r="O582" s="1"/>
      <c r="P582" s="1"/>
      <c r="Q582" s="1"/>
      <c r="R582" s="1"/>
      <c r="S582" s="1"/>
      <c r="T582" s="1"/>
      <c r="U582" s="1"/>
      <c r="V582" s="1"/>
      <c r="W582" s="1"/>
      <c r="X582" s="1"/>
      <c r="Y582" s="1"/>
      <c r="Z582" s="1"/>
    </row>
    <row r="583" ht="14.25" customHeight="1">
      <c r="A583" s="318"/>
      <c r="B583" s="318"/>
      <c r="C583" s="318"/>
      <c r="D583" s="324">
        <v>9003.0</v>
      </c>
      <c r="E583" s="325" t="s">
        <v>1878</v>
      </c>
      <c r="F583" s="199"/>
      <c r="G583" s="199"/>
      <c r="H583" s="199"/>
      <c r="I583" s="326"/>
      <c r="J583" s="1"/>
      <c r="K583" s="1"/>
      <c r="L583" s="1"/>
      <c r="M583" s="1"/>
      <c r="N583" s="1"/>
      <c r="O583" s="1"/>
      <c r="P583" s="1"/>
      <c r="Q583" s="1"/>
      <c r="R583" s="1"/>
      <c r="S583" s="1"/>
      <c r="T583" s="1"/>
      <c r="U583" s="1"/>
      <c r="V583" s="1"/>
      <c r="W583" s="1"/>
      <c r="X583" s="1"/>
      <c r="Y583" s="1"/>
      <c r="Z583" s="1"/>
    </row>
    <row r="584" ht="14.25" customHeight="1">
      <c r="A584" s="318"/>
      <c r="B584" s="318"/>
      <c r="C584" s="318"/>
      <c r="D584" s="324">
        <v>9004.0</v>
      </c>
      <c r="E584" s="325" t="s">
        <v>1880</v>
      </c>
      <c r="F584" s="199"/>
      <c r="G584" s="199"/>
      <c r="H584" s="199"/>
      <c r="I584" s="326"/>
      <c r="J584" s="1"/>
      <c r="K584" s="1"/>
      <c r="L584" s="1"/>
      <c r="M584" s="1"/>
      <c r="N584" s="1"/>
      <c r="O584" s="1"/>
      <c r="P584" s="1"/>
      <c r="Q584" s="1"/>
      <c r="R584" s="1"/>
      <c r="S584" s="1"/>
      <c r="T584" s="1"/>
      <c r="U584" s="1"/>
      <c r="V584" s="1"/>
      <c r="W584" s="1"/>
      <c r="X584" s="1"/>
      <c r="Y584" s="1"/>
      <c r="Z584" s="1"/>
    </row>
    <row r="585" ht="14.25" customHeight="1">
      <c r="A585" s="318"/>
      <c r="B585" s="318"/>
      <c r="C585" s="318"/>
      <c r="D585" s="324">
        <v>9101.0</v>
      </c>
      <c r="E585" s="325" t="s">
        <v>1882</v>
      </c>
      <c r="F585" s="199"/>
      <c r="G585" s="199"/>
      <c r="H585" s="199"/>
      <c r="I585" s="326"/>
      <c r="J585" s="1"/>
      <c r="K585" s="1"/>
      <c r="L585" s="1"/>
      <c r="M585" s="1"/>
      <c r="N585" s="1"/>
      <c r="O585" s="1"/>
      <c r="P585" s="1"/>
      <c r="Q585" s="1"/>
      <c r="R585" s="1"/>
      <c r="S585" s="1"/>
      <c r="T585" s="1"/>
      <c r="U585" s="1"/>
      <c r="V585" s="1"/>
      <c r="W585" s="1"/>
      <c r="X585" s="1"/>
      <c r="Y585" s="1"/>
      <c r="Z585" s="1"/>
    </row>
    <row r="586" ht="14.25" customHeight="1">
      <c r="A586" s="318"/>
      <c r="B586" s="318"/>
      <c r="C586" s="318"/>
      <c r="D586" s="324">
        <v>9102.0</v>
      </c>
      <c r="E586" s="325" t="s">
        <v>1884</v>
      </c>
      <c r="F586" s="199"/>
      <c r="G586" s="199"/>
      <c r="H586" s="199"/>
      <c r="I586" s="326"/>
      <c r="J586" s="1"/>
      <c r="K586" s="1"/>
      <c r="L586" s="1"/>
      <c r="M586" s="1"/>
      <c r="N586" s="1"/>
      <c r="O586" s="1"/>
      <c r="P586" s="1"/>
      <c r="Q586" s="1"/>
      <c r="R586" s="1"/>
      <c r="S586" s="1"/>
      <c r="T586" s="1"/>
      <c r="U586" s="1"/>
      <c r="V586" s="1"/>
      <c r="W586" s="1"/>
      <c r="X586" s="1"/>
      <c r="Y586" s="1"/>
      <c r="Z586" s="1"/>
    </row>
    <row r="587" ht="14.25" customHeight="1">
      <c r="A587" s="318"/>
      <c r="B587" s="318"/>
      <c r="C587" s="318"/>
      <c r="D587" s="324">
        <v>9103.0</v>
      </c>
      <c r="E587" s="325" t="s">
        <v>1886</v>
      </c>
      <c r="F587" s="199"/>
      <c r="G587" s="199"/>
      <c r="H587" s="199"/>
      <c r="I587" s="326"/>
      <c r="J587" s="1"/>
      <c r="K587" s="1"/>
      <c r="L587" s="1"/>
      <c r="M587" s="1"/>
      <c r="N587" s="1"/>
      <c r="O587" s="1"/>
      <c r="P587" s="1"/>
      <c r="Q587" s="1"/>
      <c r="R587" s="1"/>
      <c r="S587" s="1"/>
      <c r="T587" s="1"/>
      <c r="U587" s="1"/>
      <c r="V587" s="1"/>
      <c r="W587" s="1"/>
      <c r="X587" s="1"/>
      <c r="Y587" s="1"/>
      <c r="Z587" s="1"/>
    </row>
    <row r="588" ht="14.25" customHeight="1">
      <c r="A588" s="318"/>
      <c r="B588" s="318"/>
      <c r="C588" s="318"/>
      <c r="D588" s="324">
        <v>9104.0</v>
      </c>
      <c r="E588" s="325" t="s">
        <v>1888</v>
      </c>
      <c r="F588" s="199"/>
      <c r="G588" s="199"/>
      <c r="H588" s="199"/>
      <c r="I588" s="326"/>
      <c r="J588" s="1"/>
      <c r="K588" s="1"/>
      <c r="L588" s="1"/>
      <c r="M588" s="1"/>
      <c r="N588" s="1"/>
      <c r="O588" s="1"/>
      <c r="P588" s="1"/>
      <c r="Q588" s="1"/>
      <c r="R588" s="1"/>
      <c r="S588" s="1"/>
      <c r="T588" s="1"/>
      <c r="U588" s="1"/>
      <c r="V588" s="1"/>
      <c r="W588" s="1"/>
      <c r="X588" s="1"/>
      <c r="Y588" s="1"/>
      <c r="Z588" s="1"/>
    </row>
    <row r="589" ht="14.25" customHeight="1">
      <c r="A589" s="318"/>
      <c r="B589" s="318"/>
      <c r="C589" s="318"/>
      <c r="D589" s="324">
        <v>9200.0</v>
      </c>
      <c r="E589" s="325" t="s">
        <v>1890</v>
      </c>
      <c r="F589" s="199"/>
      <c r="G589" s="199"/>
      <c r="H589" s="199"/>
      <c r="I589" s="326"/>
      <c r="J589" s="1"/>
      <c r="K589" s="1"/>
      <c r="L589" s="1"/>
      <c r="M589" s="1"/>
      <c r="N589" s="1"/>
      <c r="O589" s="1"/>
      <c r="P589" s="1"/>
      <c r="Q589" s="1"/>
      <c r="R589" s="1"/>
      <c r="S589" s="1"/>
      <c r="T589" s="1"/>
      <c r="U589" s="1"/>
      <c r="V589" s="1"/>
      <c r="W589" s="1"/>
      <c r="X589" s="1"/>
      <c r="Y589" s="1"/>
      <c r="Z589" s="1"/>
    </row>
    <row r="590" ht="14.25" customHeight="1">
      <c r="A590" s="318"/>
      <c r="B590" s="318"/>
      <c r="C590" s="318"/>
      <c r="D590" s="324">
        <v>9311.0</v>
      </c>
      <c r="E590" s="325" t="s">
        <v>1892</v>
      </c>
      <c r="F590" s="199"/>
      <c r="G590" s="199"/>
      <c r="H590" s="199"/>
      <c r="I590" s="326"/>
      <c r="J590" s="1"/>
      <c r="K590" s="1"/>
      <c r="L590" s="1"/>
      <c r="M590" s="1"/>
      <c r="N590" s="1"/>
      <c r="O590" s="1"/>
      <c r="P590" s="1"/>
      <c r="Q590" s="1"/>
      <c r="R590" s="1"/>
      <c r="S590" s="1"/>
      <c r="T590" s="1"/>
      <c r="U590" s="1"/>
      <c r="V590" s="1"/>
      <c r="W590" s="1"/>
      <c r="X590" s="1"/>
      <c r="Y590" s="1"/>
      <c r="Z590" s="1"/>
    </row>
    <row r="591" ht="14.25" customHeight="1">
      <c r="A591" s="318"/>
      <c r="B591" s="318"/>
      <c r="C591" s="318"/>
      <c r="D591" s="324">
        <v>9312.0</v>
      </c>
      <c r="E591" s="325" t="s">
        <v>1894</v>
      </c>
      <c r="F591" s="199"/>
      <c r="G591" s="199"/>
      <c r="H591" s="199"/>
      <c r="I591" s="326"/>
      <c r="J591" s="1"/>
      <c r="K591" s="1"/>
      <c r="L591" s="1"/>
      <c r="M591" s="1"/>
      <c r="N591" s="1"/>
      <c r="O591" s="1"/>
      <c r="P591" s="1"/>
      <c r="Q591" s="1"/>
      <c r="R591" s="1"/>
      <c r="S591" s="1"/>
      <c r="T591" s="1"/>
      <c r="U591" s="1"/>
      <c r="V591" s="1"/>
      <c r="W591" s="1"/>
      <c r="X591" s="1"/>
      <c r="Y591" s="1"/>
      <c r="Z591" s="1"/>
    </row>
    <row r="592" ht="14.25" customHeight="1">
      <c r="A592" s="318"/>
      <c r="B592" s="318"/>
      <c r="C592" s="318"/>
      <c r="D592" s="324">
        <v>9313.0</v>
      </c>
      <c r="E592" s="325" t="s">
        <v>1896</v>
      </c>
      <c r="F592" s="199"/>
      <c r="G592" s="199"/>
      <c r="H592" s="199"/>
      <c r="I592" s="326"/>
      <c r="J592" s="1"/>
      <c r="K592" s="1"/>
      <c r="L592" s="1"/>
      <c r="M592" s="1"/>
      <c r="N592" s="1"/>
      <c r="O592" s="1"/>
      <c r="P592" s="1"/>
      <c r="Q592" s="1"/>
      <c r="R592" s="1"/>
      <c r="S592" s="1"/>
      <c r="T592" s="1"/>
      <c r="U592" s="1"/>
      <c r="V592" s="1"/>
      <c r="W592" s="1"/>
      <c r="X592" s="1"/>
      <c r="Y592" s="1"/>
      <c r="Z592" s="1"/>
    </row>
    <row r="593" ht="14.25" customHeight="1">
      <c r="A593" s="318"/>
      <c r="B593" s="318"/>
      <c r="C593" s="318"/>
      <c r="D593" s="324">
        <v>9319.0</v>
      </c>
      <c r="E593" s="325" t="s">
        <v>1898</v>
      </c>
      <c r="F593" s="199"/>
      <c r="G593" s="199"/>
      <c r="H593" s="199"/>
      <c r="I593" s="326"/>
      <c r="J593" s="1"/>
      <c r="K593" s="1"/>
      <c r="L593" s="1"/>
      <c r="M593" s="1"/>
      <c r="N593" s="1"/>
      <c r="O593" s="1"/>
      <c r="P593" s="1"/>
      <c r="Q593" s="1"/>
      <c r="R593" s="1"/>
      <c r="S593" s="1"/>
      <c r="T593" s="1"/>
      <c r="U593" s="1"/>
      <c r="V593" s="1"/>
      <c r="W593" s="1"/>
      <c r="X593" s="1"/>
      <c r="Y593" s="1"/>
      <c r="Z593" s="1"/>
    </row>
    <row r="594" ht="14.25" customHeight="1">
      <c r="A594" s="318"/>
      <c r="B594" s="318"/>
      <c r="C594" s="318"/>
      <c r="D594" s="324">
        <v>9321.0</v>
      </c>
      <c r="E594" s="325" t="s">
        <v>1900</v>
      </c>
      <c r="F594" s="199"/>
      <c r="G594" s="199"/>
      <c r="H594" s="199"/>
      <c r="I594" s="326"/>
      <c r="J594" s="1"/>
      <c r="K594" s="1"/>
      <c r="L594" s="1"/>
      <c r="M594" s="1"/>
      <c r="N594" s="1"/>
      <c r="O594" s="1"/>
      <c r="P594" s="1"/>
      <c r="Q594" s="1"/>
      <c r="R594" s="1"/>
      <c r="S594" s="1"/>
      <c r="T594" s="1"/>
      <c r="U594" s="1"/>
      <c r="V594" s="1"/>
      <c r="W594" s="1"/>
      <c r="X594" s="1"/>
      <c r="Y594" s="1"/>
      <c r="Z594" s="1"/>
    </row>
    <row r="595" ht="14.25" customHeight="1">
      <c r="A595" s="318"/>
      <c r="B595" s="318"/>
      <c r="C595" s="318"/>
      <c r="D595" s="324">
        <v>9329.0</v>
      </c>
      <c r="E595" s="325" t="s">
        <v>1902</v>
      </c>
      <c r="F595" s="199"/>
      <c r="G595" s="199"/>
      <c r="H595" s="199"/>
      <c r="I595" s="326"/>
      <c r="J595" s="1"/>
      <c r="K595" s="1"/>
      <c r="L595" s="1"/>
      <c r="M595" s="1"/>
      <c r="N595" s="1"/>
      <c r="O595" s="1"/>
      <c r="P595" s="1"/>
      <c r="Q595" s="1"/>
      <c r="R595" s="1"/>
      <c r="S595" s="1"/>
      <c r="T595" s="1"/>
      <c r="U595" s="1"/>
      <c r="V595" s="1"/>
      <c r="W595" s="1"/>
      <c r="X595" s="1"/>
      <c r="Y595" s="1"/>
      <c r="Z595" s="1"/>
    </row>
    <row r="596" ht="14.25" customHeight="1">
      <c r="A596" s="318"/>
      <c r="B596" s="318"/>
      <c r="C596" s="318"/>
      <c r="D596" s="324">
        <v>9411.0</v>
      </c>
      <c r="E596" s="325" t="s">
        <v>1904</v>
      </c>
      <c r="F596" s="199"/>
      <c r="G596" s="199"/>
      <c r="H596" s="199"/>
      <c r="I596" s="326"/>
      <c r="J596" s="1"/>
      <c r="K596" s="1"/>
      <c r="L596" s="1"/>
      <c r="M596" s="1"/>
      <c r="N596" s="1"/>
      <c r="O596" s="1"/>
      <c r="P596" s="1"/>
      <c r="Q596" s="1"/>
      <c r="R596" s="1"/>
      <c r="S596" s="1"/>
      <c r="T596" s="1"/>
      <c r="U596" s="1"/>
      <c r="V596" s="1"/>
      <c r="W596" s="1"/>
      <c r="X596" s="1"/>
      <c r="Y596" s="1"/>
      <c r="Z596" s="1"/>
    </row>
    <row r="597" ht="14.25" customHeight="1">
      <c r="A597" s="318"/>
      <c r="B597" s="318"/>
      <c r="C597" s="318"/>
      <c r="D597" s="324">
        <v>9412.0</v>
      </c>
      <c r="E597" s="325" t="s">
        <v>1906</v>
      </c>
      <c r="F597" s="199"/>
      <c r="G597" s="199"/>
      <c r="H597" s="199"/>
      <c r="I597" s="326"/>
      <c r="J597" s="1"/>
      <c r="K597" s="1"/>
      <c r="L597" s="1"/>
      <c r="M597" s="1"/>
      <c r="N597" s="1"/>
      <c r="O597" s="1"/>
      <c r="P597" s="1"/>
      <c r="Q597" s="1"/>
      <c r="R597" s="1"/>
      <c r="S597" s="1"/>
      <c r="T597" s="1"/>
      <c r="U597" s="1"/>
      <c r="V597" s="1"/>
      <c r="W597" s="1"/>
      <c r="X597" s="1"/>
      <c r="Y597" s="1"/>
      <c r="Z597" s="1"/>
    </row>
    <row r="598" ht="14.25" customHeight="1">
      <c r="A598" s="318"/>
      <c r="B598" s="318"/>
      <c r="C598" s="318"/>
      <c r="D598" s="324">
        <v>9420.0</v>
      </c>
      <c r="E598" s="325" t="s">
        <v>1908</v>
      </c>
      <c r="F598" s="199"/>
      <c r="G598" s="199"/>
      <c r="H598" s="199"/>
      <c r="I598" s="326"/>
      <c r="J598" s="1"/>
      <c r="K598" s="1"/>
      <c r="L598" s="1"/>
      <c r="M598" s="1"/>
      <c r="N598" s="1"/>
      <c r="O598" s="1"/>
      <c r="P598" s="1"/>
      <c r="Q598" s="1"/>
      <c r="R598" s="1"/>
      <c r="S598" s="1"/>
      <c r="T598" s="1"/>
      <c r="U598" s="1"/>
      <c r="V598" s="1"/>
      <c r="W598" s="1"/>
      <c r="X598" s="1"/>
      <c r="Y598" s="1"/>
      <c r="Z598" s="1"/>
    </row>
    <row r="599" ht="14.25" customHeight="1">
      <c r="A599" s="318"/>
      <c r="B599" s="318"/>
      <c r="C599" s="318"/>
      <c r="D599" s="324">
        <v>9491.0</v>
      </c>
      <c r="E599" s="325" t="s">
        <v>1910</v>
      </c>
      <c r="F599" s="199"/>
      <c r="G599" s="199"/>
      <c r="H599" s="199"/>
      <c r="I599" s="326"/>
      <c r="J599" s="1"/>
      <c r="K599" s="1"/>
      <c r="L599" s="1"/>
      <c r="M599" s="1"/>
      <c r="N599" s="1"/>
      <c r="O599" s="1"/>
      <c r="P599" s="1"/>
      <c r="Q599" s="1"/>
      <c r="R599" s="1"/>
      <c r="S599" s="1"/>
      <c r="T599" s="1"/>
      <c r="U599" s="1"/>
      <c r="V599" s="1"/>
      <c r="W599" s="1"/>
      <c r="X599" s="1"/>
      <c r="Y599" s="1"/>
      <c r="Z599" s="1"/>
    </row>
    <row r="600" ht="14.25" customHeight="1">
      <c r="A600" s="318"/>
      <c r="B600" s="318"/>
      <c r="C600" s="318"/>
      <c r="D600" s="324">
        <v>9492.0</v>
      </c>
      <c r="E600" s="325" t="s">
        <v>1912</v>
      </c>
      <c r="F600" s="199"/>
      <c r="G600" s="199"/>
      <c r="H600" s="199"/>
      <c r="I600" s="326"/>
      <c r="J600" s="1"/>
      <c r="K600" s="1"/>
      <c r="L600" s="1"/>
      <c r="M600" s="1"/>
      <c r="N600" s="1"/>
      <c r="O600" s="1"/>
      <c r="P600" s="1"/>
      <c r="Q600" s="1"/>
      <c r="R600" s="1"/>
      <c r="S600" s="1"/>
      <c r="T600" s="1"/>
      <c r="U600" s="1"/>
      <c r="V600" s="1"/>
      <c r="W600" s="1"/>
      <c r="X600" s="1"/>
      <c r="Y600" s="1"/>
      <c r="Z600" s="1"/>
    </row>
    <row r="601" ht="14.25" customHeight="1">
      <c r="A601" s="318"/>
      <c r="B601" s="318"/>
      <c r="C601" s="318"/>
      <c r="D601" s="324">
        <v>9499.0</v>
      </c>
      <c r="E601" s="325" t="s">
        <v>1913</v>
      </c>
      <c r="F601" s="199"/>
      <c r="G601" s="199"/>
      <c r="H601" s="199"/>
      <c r="I601" s="326"/>
      <c r="J601" s="1"/>
      <c r="K601" s="1"/>
      <c r="L601" s="1"/>
      <c r="M601" s="1"/>
      <c r="N601" s="1"/>
      <c r="O601" s="1"/>
      <c r="P601" s="1"/>
      <c r="Q601" s="1"/>
      <c r="R601" s="1"/>
      <c r="S601" s="1"/>
      <c r="T601" s="1"/>
      <c r="U601" s="1"/>
      <c r="V601" s="1"/>
      <c r="W601" s="1"/>
      <c r="X601" s="1"/>
      <c r="Y601" s="1"/>
      <c r="Z601" s="1"/>
    </row>
    <row r="602" ht="14.25" customHeight="1">
      <c r="A602" s="318"/>
      <c r="B602" s="318"/>
      <c r="C602" s="318"/>
      <c r="D602" s="324">
        <v>9511.0</v>
      </c>
      <c r="E602" s="325" t="s">
        <v>1915</v>
      </c>
      <c r="F602" s="199"/>
      <c r="G602" s="199"/>
      <c r="H602" s="199"/>
      <c r="I602" s="326"/>
      <c r="J602" s="1"/>
      <c r="K602" s="1"/>
      <c r="L602" s="1"/>
      <c r="M602" s="1"/>
      <c r="N602" s="1"/>
      <c r="O602" s="1"/>
      <c r="P602" s="1"/>
      <c r="Q602" s="1"/>
      <c r="R602" s="1"/>
      <c r="S602" s="1"/>
      <c r="T602" s="1"/>
      <c r="U602" s="1"/>
      <c r="V602" s="1"/>
      <c r="W602" s="1"/>
      <c r="X602" s="1"/>
      <c r="Y602" s="1"/>
      <c r="Z602" s="1"/>
    </row>
    <row r="603" ht="14.25" customHeight="1">
      <c r="A603" s="318"/>
      <c r="B603" s="318"/>
      <c r="C603" s="318"/>
      <c r="D603" s="324">
        <v>9512.0</v>
      </c>
      <c r="E603" s="325" t="s">
        <v>1917</v>
      </c>
      <c r="F603" s="199"/>
      <c r="G603" s="199"/>
      <c r="H603" s="199"/>
      <c r="I603" s="326"/>
      <c r="J603" s="1"/>
      <c r="K603" s="1"/>
      <c r="L603" s="1"/>
      <c r="M603" s="1"/>
      <c r="N603" s="1"/>
      <c r="O603" s="1"/>
      <c r="P603" s="1"/>
      <c r="Q603" s="1"/>
      <c r="R603" s="1"/>
      <c r="S603" s="1"/>
      <c r="T603" s="1"/>
      <c r="U603" s="1"/>
      <c r="V603" s="1"/>
      <c r="W603" s="1"/>
      <c r="X603" s="1"/>
      <c r="Y603" s="1"/>
      <c r="Z603" s="1"/>
    </row>
    <row r="604" ht="14.25" customHeight="1">
      <c r="A604" s="318"/>
      <c r="B604" s="318"/>
      <c r="C604" s="318"/>
      <c r="D604" s="324">
        <v>9521.0</v>
      </c>
      <c r="E604" s="325" t="s">
        <v>1919</v>
      </c>
      <c r="F604" s="199"/>
      <c r="G604" s="199"/>
      <c r="H604" s="199"/>
      <c r="I604" s="326"/>
      <c r="J604" s="1"/>
      <c r="K604" s="1"/>
      <c r="L604" s="1"/>
      <c r="M604" s="1"/>
      <c r="N604" s="1"/>
      <c r="O604" s="1"/>
      <c r="P604" s="1"/>
      <c r="Q604" s="1"/>
      <c r="R604" s="1"/>
      <c r="S604" s="1"/>
      <c r="T604" s="1"/>
      <c r="U604" s="1"/>
      <c r="V604" s="1"/>
      <c r="W604" s="1"/>
      <c r="X604" s="1"/>
      <c r="Y604" s="1"/>
      <c r="Z604" s="1"/>
    </row>
    <row r="605" ht="14.25" customHeight="1">
      <c r="A605" s="318"/>
      <c r="B605" s="318"/>
      <c r="C605" s="318"/>
      <c r="D605" s="324">
        <v>9522.0</v>
      </c>
      <c r="E605" s="325" t="s">
        <v>1921</v>
      </c>
      <c r="F605" s="199"/>
      <c r="G605" s="199"/>
      <c r="H605" s="199"/>
      <c r="I605" s="326"/>
      <c r="J605" s="1"/>
      <c r="K605" s="1"/>
      <c r="L605" s="1"/>
      <c r="M605" s="1"/>
      <c r="N605" s="1"/>
      <c r="O605" s="1"/>
      <c r="P605" s="1"/>
      <c r="Q605" s="1"/>
      <c r="R605" s="1"/>
      <c r="S605" s="1"/>
      <c r="T605" s="1"/>
      <c r="U605" s="1"/>
      <c r="V605" s="1"/>
      <c r="W605" s="1"/>
      <c r="X605" s="1"/>
      <c r="Y605" s="1"/>
      <c r="Z605" s="1"/>
    </row>
    <row r="606" ht="14.25" customHeight="1">
      <c r="A606" s="318"/>
      <c r="B606" s="318"/>
      <c r="C606" s="318"/>
      <c r="D606" s="324">
        <v>9523.0</v>
      </c>
      <c r="E606" s="325" t="s">
        <v>1923</v>
      </c>
      <c r="F606" s="199"/>
      <c r="G606" s="199"/>
      <c r="H606" s="199"/>
      <c r="I606" s="326"/>
      <c r="J606" s="1"/>
      <c r="K606" s="1"/>
      <c r="L606" s="1"/>
      <c r="M606" s="1"/>
      <c r="N606" s="1"/>
      <c r="O606" s="1"/>
      <c r="P606" s="1"/>
      <c r="Q606" s="1"/>
      <c r="R606" s="1"/>
      <c r="S606" s="1"/>
      <c r="T606" s="1"/>
      <c r="U606" s="1"/>
      <c r="V606" s="1"/>
      <c r="W606" s="1"/>
      <c r="X606" s="1"/>
      <c r="Y606" s="1"/>
      <c r="Z606" s="1"/>
    </row>
    <row r="607" ht="14.25" customHeight="1">
      <c r="A607" s="318"/>
      <c r="B607" s="318"/>
      <c r="C607" s="318"/>
      <c r="D607" s="324">
        <v>9524.0</v>
      </c>
      <c r="E607" s="325" t="s">
        <v>1925</v>
      </c>
      <c r="F607" s="199"/>
      <c r="G607" s="199"/>
      <c r="H607" s="199"/>
      <c r="I607" s="326"/>
      <c r="J607" s="1"/>
      <c r="K607" s="1"/>
      <c r="L607" s="1"/>
      <c r="M607" s="1"/>
      <c r="N607" s="1"/>
      <c r="O607" s="1"/>
      <c r="P607" s="1"/>
      <c r="Q607" s="1"/>
      <c r="R607" s="1"/>
      <c r="S607" s="1"/>
      <c r="T607" s="1"/>
      <c r="U607" s="1"/>
      <c r="V607" s="1"/>
      <c r="W607" s="1"/>
      <c r="X607" s="1"/>
      <c r="Y607" s="1"/>
      <c r="Z607" s="1"/>
    </row>
    <row r="608" ht="14.25" customHeight="1">
      <c r="A608" s="318"/>
      <c r="B608" s="318"/>
      <c r="C608" s="318"/>
      <c r="D608" s="324">
        <v>9525.0</v>
      </c>
      <c r="E608" s="325" t="s">
        <v>1927</v>
      </c>
      <c r="F608" s="199"/>
      <c r="G608" s="199"/>
      <c r="H608" s="199"/>
      <c r="I608" s="326"/>
      <c r="J608" s="1"/>
      <c r="K608" s="1"/>
      <c r="L608" s="1"/>
      <c r="M608" s="1"/>
      <c r="N608" s="1"/>
      <c r="O608" s="1"/>
      <c r="P608" s="1"/>
      <c r="Q608" s="1"/>
      <c r="R608" s="1"/>
      <c r="S608" s="1"/>
      <c r="T608" s="1"/>
      <c r="U608" s="1"/>
      <c r="V608" s="1"/>
      <c r="W608" s="1"/>
      <c r="X608" s="1"/>
      <c r="Y608" s="1"/>
      <c r="Z608" s="1"/>
    </row>
    <row r="609" ht="14.25" customHeight="1">
      <c r="A609" s="318"/>
      <c r="B609" s="318"/>
      <c r="C609" s="318"/>
      <c r="D609" s="324">
        <v>9529.0</v>
      </c>
      <c r="E609" s="325" t="s">
        <v>1929</v>
      </c>
      <c r="F609" s="199"/>
      <c r="G609" s="199"/>
      <c r="H609" s="199"/>
      <c r="I609" s="326"/>
      <c r="J609" s="1"/>
      <c r="K609" s="1"/>
      <c r="L609" s="1"/>
      <c r="M609" s="1"/>
      <c r="N609" s="1"/>
      <c r="O609" s="1"/>
      <c r="P609" s="1"/>
      <c r="Q609" s="1"/>
      <c r="R609" s="1"/>
      <c r="S609" s="1"/>
      <c r="T609" s="1"/>
      <c r="U609" s="1"/>
      <c r="V609" s="1"/>
      <c r="W609" s="1"/>
      <c r="X609" s="1"/>
      <c r="Y609" s="1"/>
      <c r="Z609" s="1"/>
    </row>
    <row r="610" ht="14.25" customHeight="1">
      <c r="A610" s="318"/>
      <c r="B610" s="318"/>
      <c r="C610" s="318"/>
      <c r="D610" s="324">
        <v>9601.0</v>
      </c>
      <c r="E610" s="325" t="s">
        <v>1931</v>
      </c>
      <c r="F610" s="199"/>
      <c r="G610" s="199"/>
      <c r="H610" s="199"/>
      <c r="I610" s="326"/>
      <c r="J610" s="1"/>
      <c r="K610" s="1"/>
      <c r="L610" s="1"/>
      <c r="M610" s="1"/>
      <c r="N610" s="1"/>
      <c r="O610" s="1"/>
      <c r="P610" s="1"/>
      <c r="Q610" s="1"/>
      <c r="R610" s="1"/>
      <c r="S610" s="1"/>
      <c r="T610" s="1"/>
      <c r="U610" s="1"/>
      <c r="V610" s="1"/>
      <c r="W610" s="1"/>
      <c r="X610" s="1"/>
      <c r="Y610" s="1"/>
      <c r="Z610" s="1"/>
    </row>
    <row r="611" ht="14.25" customHeight="1">
      <c r="A611" s="318"/>
      <c r="B611" s="318"/>
      <c r="C611" s="318"/>
      <c r="D611" s="324">
        <v>9602.0</v>
      </c>
      <c r="E611" s="325" t="s">
        <v>1933</v>
      </c>
      <c r="F611" s="199"/>
      <c r="G611" s="199"/>
      <c r="H611" s="199"/>
      <c r="I611" s="326"/>
      <c r="J611" s="1"/>
      <c r="K611" s="1"/>
      <c r="L611" s="1"/>
      <c r="M611" s="1"/>
      <c r="N611" s="1"/>
      <c r="O611" s="1"/>
      <c r="P611" s="1"/>
      <c r="Q611" s="1"/>
      <c r="R611" s="1"/>
      <c r="S611" s="1"/>
      <c r="T611" s="1"/>
      <c r="U611" s="1"/>
      <c r="V611" s="1"/>
      <c r="W611" s="1"/>
      <c r="X611" s="1"/>
      <c r="Y611" s="1"/>
      <c r="Z611" s="1"/>
    </row>
    <row r="612" ht="14.25" customHeight="1">
      <c r="A612" s="318"/>
      <c r="B612" s="318"/>
      <c r="C612" s="318"/>
      <c r="D612" s="324">
        <v>9603.0</v>
      </c>
      <c r="E612" s="325" t="s">
        <v>1935</v>
      </c>
      <c r="F612" s="199"/>
      <c r="G612" s="199"/>
      <c r="H612" s="199"/>
      <c r="I612" s="326"/>
      <c r="J612" s="1"/>
      <c r="K612" s="1"/>
      <c r="L612" s="1"/>
      <c r="M612" s="1"/>
      <c r="N612" s="1"/>
      <c r="O612" s="1"/>
      <c r="P612" s="1"/>
      <c r="Q612" s="1"/>
      <c r="R612" s="1"/>
      <c r="S612" s="1"/>
      <c r="T612" s="1"/>
      <c r="U612" s="1"/>
      <c r="V612" s="1"/>
      <c r="W612" s="1"/>
      <c r="X612" s="1"/>
      <c r="Y612" s="1"/>
      <c r="Z612" s="1"/>
    </row>
    <row r="613" ht="14.25" customHeight="1">
      <c r="A613" s="318"/>
      <c r="B613" s="318"/>
      <c r="C613" s="318"/>
      <c r="D613" s="324">
        <v>9604.0</v>
      </c>
      <c r="E613" s="325" t="s">
        <v>1937</v>
      </c>
      <c r="F613" s="199"/>
      <c r="G613" s="199"/>
      <c r="H613" s="199"/>
      <c r="I613" s="326"/>
      <c r="J613" s="1"/>
      <c r="K613" s="1"/>
      <c r="L613" s="1"/>
      <c r="M613" s="1"/>
      <c r="N613" s="1"/>
      <c r="O613" s="1"/>
      <c r="P613" s="1"/>
      <c r="Q613" s="1"/>
      <c r="R613" s="1"/>
      <c r="S613" s="1"/>
      <c r="T613" s="1"/>
      <c r="U613" s="1"/>
      <c r="V613" s="1"/>
      <c r="W613" s="1"/>
      <c r="X613" s="1"/>
      <c r="Y613" s="1"/>
      <c r="Z613" s="1"/>
    </row>
    <row r="614" ht="14.25" customHeight="1">
      <c r="A614" s="318"/>
      <c r="B614" s="318"/>
      <c r="C614" s="318"/>
      <c r="D614" s="324">
        <v>9609.0</v>
      </c>
      <c r="E614" s="325" t="s">
        <v>1939</v>
      </c>
      <c r="F614" s="199"/>
      <c r="G614" s="199"/>
      <c r="H614" s="199"/>
      <c r="I614" s="326"/>
      <c r="J614" s="1"/>
      <c r="K614" s="1"/>
      <c r="L614" s="1"/>
      <c r="M614" s="1"/>
      <c r="N614" s="1"/>
      <c r="O614" s="1"/>
      <c r="P614" s="1"/>
      <c r="Q614" s="1"/>
      <c r="R614" s="1"/>
      <c r="S614" s="1"/>
      <c r="T614" s="1"/>
      <c r="U614" s="1"/>
      <c r="V614" s="1"/>
      <c r="W614" s="1"/>
      <c r="X614" s="1"/>
      <c r="Y614" s="1"/>
      <c r="Z614" s="1"/>
    </row>
    <row r="615" ht="14.25" customHeight="1">
      <c r="A615" s="318"/>
      <c r="B615" s="318"/>
      <c r="C615" s="318"/>
      <c r="D615" s="324">
        <v>9700.0</v>
      </c>
      <c r="E615" s="325" t="s">
        <v>1941</v>
      </c>
      <c r="F615" s="199"/>
      <c r="G615" s="199"/>
      <c r="H615" s="199"/>
      <c r="I615" s="326"/>
      <c r="J615" s="1"/>
      <c r="K615" s="1"/>
      <c r="L615" s="1"/>
      <c r="M615" s="1"/>
      <c r="N615" s="1"/>
      <c r="O615" s="1"/>
      <c r="P615" s="1"/>
      <c r="Q615" s="1"/>
      <c r="R615" s="1"/>
      <c r="S615" s="1"/>
      <c r="T615" s="1"/>
      <c r="U615" s="1"/>
      <c r="V615" s="1"/>
      <c r="W615" s="1"/>
      <c r="X615" s="1"/>
      <c r="Y615" s="1"/>
      <c r="Z615" s="1"/>
    </row>
    <row r="616" ht="14.25" customHeight="1">
      <c r="A616" s="318"/>
      <c r="B616" s="318"/>
      <c r="C616" s="318"/>
      <c r="D616" s="324">
        <v>9810.0</v>
      </c>
      <c r="E616" s="325" t="s">
        <v>1943</v>
      </c>
      <c r="F616" s="199"/>
      <c r="G616" s="199"/>
      <c r="H616" s="199"/>
      <c r="I616" s="326"/>
      <c r="J616" s="1"/>
      <c r="K616" s="1"/>
      <c r="L616" s="1"/>
      <c r="M616" s="1"/>
      <c r="N616" s="1"/>
      <c r="O616" s="1"/>
      <c r="P616" s="1"/>
      <c r="Q616" s="1"/>
      <c r="R616" s="1"/>
      <c r="S616" s="1"/>
      <c r="T616" s="1"/>
      <c r="U616" s="1"/>
      <c r="V616" s="1"/>
      <c r="W616" s="1"/>
      <c r="X616" s="1"/>
      <c r="Y616" s="1"/>
      <c r="Z616" s="1"/>
    </row>
    <row r="617" ht="14.25" customHeight="1">
      <c r="A617" s="318"/>
      <c r="B617" s="318"/>
      <c r="C617" s="318"/>
      <c r="D617" s="324">
        <v>9820.0</v>
      </c>
      <c r="E617" s="325" t="s">
        <v>1945</v>
      </c>
      <c r="F617" s="199"/>
      <c r="G617" s="199"/>
      <c r="H617" s="199"/>
      <c r="I617" s="326"/>
      <c r="J617" s="1"/>
      <c r="K617" s="1"/>
      <c r="L617" s="1"/>
      <c r="M617" s="1"/>
      <c r="N617" s="1"/>
      <c r="O617" s="1"/>
      <c r="P617" s="1"/>
      <c r="Q617" s="1"/>
      <c r="R617" s="1"/>
      <c r="S617" s="1"/>
      <c r="T617" s="1"/>
      <c r="U617" s="1"/>
      <c r="V617" s="1"/>
      <c r="W617" s="1"/>
      <c r="X617" s="1"/>
      <c r="Y617" s="1"/>
      <c r="Z617" s="1"/>
    </row>
    <row r="618" ht="14.25" customHeight="1">
      <c r="A618" s="318"/>
      <c r="B618" s="318"/>
      <c r="C618" s="318"/>
      <c r="D618" s="331">
        <v>9900.0</v>
      </c>
      <c r="E618" s="332" t="s">
        <v>1947</v>
      </c>
      <c r="F618" s="333"/>
      <c r="G618" s="333"/>
      <c r="H618" s="333"/>
      <c r="I618" s="334"/>
      <c r="J618" s="1"/>
      <c r="K618" s="1"/>
      <c r="L618" s="1"/>
      <c r="M618" s="1"/>
      <c r="N618" s="1"/>
      <c r="O618" s="1"/>
      <c r="P618" s="1"/>
      <c r="Q618" s="1"/>
      <c r="R618" s="1"/>
      <c r="S618" s="1"/>
      <c r="T618" s="1"/>
      <c r="U618" s="1"/>
      <c r="V618" s="1"/>
      <c r="W618" s="1"/>
      <c r="X618" s="1"/>
      <c r="Y618" s="1"/>
      <c r="Z618" s="1"/>
    </row>
    <row r="619" ht="4.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17">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1:I431"/>
    <mergeCell ref="E432:I432"/>
    <mergeCell ref="E433:I433"/>
    <mergeCell ref="E434:I434"/>
    <mergeCell ref="E435:I435"/>
    <mergeCell ref="E436:I436"/>
    <mergeCell ref="E437:I437"/>
    <mergeCell ref="E438:I438"/>
    <mergeCell ref="E439:I439"/>
    <mergeCell ref="E440:I44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11:I611"/>
    <mergeCell ref="E612:I612"/>
    <mergeCell ref="E613:I613"/>
    <mergeCell ref="E614:I614"/>
    <mergeCell ref="E615:I615"/>
    <mergeCell ref="E616:I616"/>
    <mergeCell ref="E617:I617"/>
    <mergeCell ref="E618:I618"/>
    <mergeCell ref="E604:I604"/>
    <mergeCell ref="E605:I605"/>
    <mergeCell ref="E606:I606"/>
    <mergeCell ref="E607:I607"/>
    <mergeCell ref="E608:I608"/>
    <mergeCell ref="E609:I609"/>
    <mergeCell ref="E610:I61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A2:I2"/>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2.63" defaultRowHeight="15.0"/>
  <cols>
    <col customWidth="1" min="1" max="1" width="4.75"/>
    <col customWidth="1" min="2" max="2" width="11.88"/>
    <col customWidth="1" min="3" max="10" width="11.75"/>
    <col customWidth="1" min="11" max="11" width="1.0"/>
    <col customWidth="1" hidden="1" min="12" max="23" width="9.13"/>
    <col customWidth="1" min="24" max="26" width="8.0"/>
  </cols>
  <sheetData>
    <row r="1" ht="24.75" customHeight="1">
      <c r="A1" s="335" t="s">
        <v>0</v>
      </c>
      <c r="B1" s="181"/>
      <c r="C1" s="3" t="s">
        <v>12</v>
      </c>
      <c r="D1" s="3" t="s">
        <v>1</v>
      </c>
      <c r="E1" s="3" t="s">
        <v>2</v>
      </c>
      <c r="F1" s="4" t="s">
        <v>3</v>
      </c>
      <c r="G1" s="3" t="s">
        <v>4</v>
      </c>
      <c r="H1" s="3" t="s">
        <v>5</v>
      </c>
      <c r="I1" s="5" t="s">
        <v>7</v>
      </c>
      <c r="J1" s="6"/>
      <c r="K1" s="1"/>
      <c r="L1" s="336" t="s">
        <v>3024</v>
      </c>
      <c r="M1" s="336" t="s">
        <v>3025</v>
      </c>
      <c r="N1" s="1"/>
      <c r="O1" s="1"/>
      <c r="P1" s="1"/>
      <c r="Q1" s="1"/>
      <c r="R1" s="1"/>
      <c r="S1" s="1"/>
      <c r="T1" s="1"/>
      <c r="U1" s="1"/>
      <c r="V1" s="1"/>
      <c r="W1" s="1"/>
      <c r="X1" s="1"/>
      <c r="Y1" s="1"/>
      <c r="Z1" s="1"/>
    </row>
    <row r="2" ht="30.75" customHeight="1">
      <c r="A2" s="337" t="s">
        <v>3026</v>
      </c>
      <c r="B2" s="337" t="s">
        <v>3027</v>
      </c>
      <c r="C2" s="338" t="s">
        <v>3028</v>
      </c>
      <c r="D2" s="28"/>
      <c r="E2" s="28"/>
      <c r="F2" s="28"/>
      <c r="G2" s="28"/>
      <c r="H2" s="28"/>
      <c r="I2" s="28"/>
      <c r="J2" s="29"/>
      <c r="K2" s="1"/>
      <c r="L2" s="336">
        <f t="shared" ref="L2:M2" si="1">SUM(L4:L112)</f>
        <v>1</v>
      </c>
      <c r="M2" s="336">
        <f t="shared" si="1"/>
        <v>0</v>
      </c>
      <c r="N2" s="1"/>
      <c r="O2" s="1"/>
      <c r="P2" s="1"/>
      <c r="Q2" s="1"/>
      <c r="R2" s="1"/>
      <c r="S2" s="1"/>
      <c r="T2" s="1"/>
      <c r="U2" s="1"/>
      <c r="V2" s="1"/>
      <c r="W2" s="1"/>
      <c r="X2" s="1"/>
      <c r="Y2" s="1"/>
      <c r="Z2" s="1"/>
    </row>
    <row r="3" ht="19.5" customHeight="1">
      <c r="A3" s="339" t="s">
        <v>3029</v>
      </c>
      <c r="B3" s="11"/>
      <c r="C3" s="11"/>
      <c r="D3" s="11"/>
      <c r="E3" s="11"/>
      <c r="F3" s="11"/>
      <c r="G3" s="11"/>
      <c r="H3" s="11"/>
      <c r="I3" s="11"/>
      <c r="J3" s="340"/>
      <c r="K3" s="1"/>
      <c r="L3" s="1"/>
      <c r="M3" s="1"/>
      <c r="N3" s="1"/>
      <c r="O3" s="1"/>
      <c r="P3" s="1"/>
      <c r="Q3" s="1"/>
      <c r="R3" s="1"/>
      <c r="S3" s="1"/>
      <c r="T3" s="1"/>
      <c r="U3" s="1"/>
      <c r="V3" s="1"/>
      <c r="W3" s="1"/>
      <c r="X3" s="1"/>
      <c r="Y3" s="1"/>
      <c r="Z3" s="1"/>
    </row>
    <row r="4" ht="50.25" customHeight="1">
      <c r="A4" s="341">
        <v>1.0</v>
      </c>
      <c r="B4" s="342" t="str">
        <f t="shared" ref="B4:B12" si="2">IF(L4=1,"Pogreška",IF(M4=1,"Upozorenje","Ispravna"))</f>
        <v>Ispravna</v>
      </c>
      <c r="C4" s="343" t="s">
        <v>3030</v>
      </c>
      <c r="D4" s="28"/>
      <c r="E4" s="28"/>
      <c r="F4" s="28"/>
      <c r="G4" s="28"/>
      <c r="H4" s="28"/>
      <c r="I4" s="28"/>
      <c r="J4" s="29"/>
      <c r="K4" s="1"/>
      <c r="L4" s="336">
        <f>IF(OR(RefStr!C7="",RefStr!C9="",RefStr!E9="",RefStr!C11="",RefStr!C15="",RefStr!J15="",RefStr!J17="",RefStr!C17="",RefStr!J9="",RefStr!J13="",RefStr!J19="",AND(RefStr!C15&lt;&gt;"",INT(VALUE(RefStr!C15))&lt;&gt;0,RefStr!J11=""),AND(RefStr!C15&lt;&gt;"",INT(VALUE(RefStr!C15))=0,RefStr!J11&lt;&gt;"")),1,0)</f>
        <v>0</v>
      </c>
      <c r="M4" s="336">
        <v>0.0</v>
      </c>
      <c r="N4" s="1"/>
      <c r="O4" s="1"/>
      <c r="P4" s="1"/>
      <c r="Q4" s="1"/>
      <c r="R4" s="1"/>
      <c r="S4" s="1"/>
      <c r="T4" s="1"/>
      <c r="U4" s="1"/>
      <c r="V4" s="1"/>
      <c r="W4" s="1"/>
      <c r="X4" s="1"/>
      <c r="Y4" s="1"/>
      <c r="Z4" s="1"/>
    </row>
    <row r="5" ht="39.75" customHeight="1">
      <c r="A5" s="344">
        <f t="shared" ref="A5:A12" si="3">INT(A4)+1</f>
        <v>2</v>
      </c>
      <c r="B5" s="342" t="str">
        <f t="shared" si="2"/>
        <v>Pogreška</v>
      </c>
      <c r="C5" s="343" t="s">
        <v>3031</v>
      </c>
      <c r="D5" s="28"/>
      <c r="E5" s="28"/>
      <c r="F5" s="28"/>
      <c r="G5" s="28"/>
      <c r="H5" s="28"/>
      <c r="I5" s="28"/>
      <c r="J5" s="29"/>
      <c r="K5" s="1"/>
      <c r="L5" s="336">
        <f t="shared" ref="L5:L6" si="4">MAX(N5:P5)</f>
        <v>1</v>
      </c>
      <c r="M5" s="336">
        <f>IF(LEN(RefStr!C13)&lt;&gt;21,1,0)</f>
        <v>0</v>
      </c>
      <c r="N5" s="1">
        <f>IF(AND(LEN(RefStr!C13)&gt;0,LEN(RefStr!C13)&lt;&gt;21),1,0)</f>
        <v>0</v>
      </c>
      <c r="O5" s="1">
        <f>IF(AND(LEN(RefStr!C13)&gt;0,UPPER(MID(RefStr!C13,1,2))&lt;&gt;"HR"),1,0)</f>
        <v>0</v>
      </c>
      <c r="P5" s="1">
        <f>IF(AND(LEN(RefStr!C13)&gt;0,ISERROR(INT(VALUE(MID(RefStr!C13,3,19))))),1,0)</f>
        <v>1</v>
      </c>
      <c r="Q5" s="1"/>
      <c r="R5" s="1"/>
      <c r="S5" s="1"/>
      <c r="T5" s="1"/>
      <c r="U5" s="1"/>
      <c r="V5" s="1"/>
      <c r="W5" s="1"/>
      <c r="X5" s="1"/>
      <c r="Y5" s="1"/>
      <c r="Z5" s="1"/>
    </row>
    <row r="6" ht="42.0" customHeight="1">
      <c r="A6" s="344">
        <f t="shared" si="3"/>
        <v>3</v>
      </c>
      <c r="B6" s="342" t="str">
        <f t="shared" si="2"/>
        <v>Ispravna</v>
      </c>
      <c r="C6" s="343" t="s">
        <v>3032</v>
      </c>
      <c r="D6" s="28"/>
      <c r="E6" s="28"/>
      <c r="F6" s="28"/>
      <c r="G6" s="28"/>
      <c r="H6" s="28"/>
      <c r="I6" s="28"/>
      <c r="J6" s="29"/>
      <c r="K6" s="1"/>
      <c r="L6" s="336">
        <f t="shared" si="4"/>
        <v>0</v>
      </c>
      <c r="M6" s="336">
        <v>0.0</v>
      </c>
      <c r="N6" s="336">
        <f>IF(AND(INT(VALUE(RefStr!C15))=0,INT(VALUE(RefStr!J11))&lt;&gt;0),1,0)</f>
        <v>0</v>
      </c>
      <c r="O6" s="336">
        <f>IF(AND(INT(VALUE(RefStr!C15))&lt;&gt;0,INT(VALUE(RefStr!J11))=0),1,0)</f>
        <v>0</v>
      </c>
      <c r="P6" s="1"/>
      <c r="Q6" s="1"/>
      <c r="R6" s="1"/>
      <c r="S6" s="1"/>
      <c r="T6" s="1"/>
      <c r="U6" s="1"/>
      <c r="V6" s="1"/>
      <c r="W6" s="1"/>
      <c r="X6" s="1"/>
      <c r="Y6" s="1"/>
      <c r="Z6" s="1"/>
    </row>
    <row r="7" ht="76.5" customHeight="1">
      <c r="A7" s="344">
        <f t="shared" si="3"/>
        <v>4</v>
      </c>
      <c r="B7" s="342" t="str">
        <f t="shared" si="2"/>
        <v>Ispravna</v>
      </c>
      <c r="C7" s="343" t="s">
        <v>3033</v>
      </c>
      <c r="D7" s="28"/>
      <c r="E7" s="28"/>
      <c r="F7" s="28"/>
      <c r="G7" s="28"/>
      <c r="H7" s="28"/>
      <c r="I7" s="28"/>
      <c r="J7" s="29"/>
      <c r="K7" s="1"/>
      <c r="L7" s="336">
        <f t="shared" ref="L7:M7" si="5">P7</f>
        <v>0</v>
      </c>
      <c r="M7" s="336">
        <f t="shared" si="5"/>
        <v>0</v>
      </c>
      <c r="N7" s="44">
        <f>IF(RefStr!J15&lt;&gt;"",DATE(INT(MID(RefStr!J15,1,4)),1,1),"")</f>
        <v>44562</v>
      </c>
      <c r="O7" s="44">
        <f>IF(RefStr!J15&lt;&gt;"",IF(OR(RIGHT(RefStr!J15,2)="03",RIGHT(RefStr!J15,2)="12"),DATE(INT(MID(RefStr!J15,1,4)),INT(RIGHT(RefStr!J15,2)),31),DATE(INT(MID(RefStr!J15,1,4)),INT(RIGHT(RefStr!J15,2)),30)),"")</f>
        <v>44926</v>
      </c>
      <c r="P7" s="336">
        <f>IF(OR(RefStr!E5&gt;=RefStr!G5,RefStr!E5="",RefStr!G5="",RefStr!E5&lt;Kontrole!N7,RefStr!G5&gt;Kontrole!O7),1,0)</f>
        <v>0</v>
      </c>
      <c r="Q7" s="336">
        <f>IF(OR(INT(RefStr!E5)&lt;&gt;Kontrole!N7,INT(RefStr!G5)&lt;&gt;Kontrole!O7),1,0)</f>
        <v>0</v>
      </c>
      <c r="R7" s="1"/>
      <c r="S7" s="1"/>
      <c r="T7" s="1"/>
      <c r="U7" s="1"/>
      <c r="V7" s="1"/>
      <c r="W7" s="336" t="s">
        <v>3034</v>
      </c>
      <c r="X7" s="1"/>
      <c r="Y7" s="1"/>
      <c r="Z7" s="1"/>
    </row>
    <row r="8" ht="39.75" customHeight="1">
      <c r="A8" s="344">
        <f t="shared" si="3"/>
        <v>5</v>
      </c>
      <c r="B8" s="342" t="str">
        <f t="shared" si="2"/>
        <v>Ispravna</v>
      </c>
      <c r="C8" s="343" t="s">
        <v>3035</v>
      </c>
      <c r="D8" s="28"/>
      <c r="E8" s="28"/>
      <c r="F8" s="28"/>
      <c r="G8" s="28"/>
      <c r="H8" s="28"/>
      <c r="I8" s="28"/>
      <c r="J8" s="29"/>
      <c r="K8" s="1"/>
      <c r="L8" s="336">
        <f>IF(OR(RefStr!D39="",RefStr!D43="",RefStr!D45=""),1,0)</f>
        <v>0</v>
      </c>
      <c r="M8" s="336">
        <v>0.0</v>
      </c>
      <c r="N8" s="1"/>
      <c r="O8" s="1"/>
      <c r="P8" s="1"/>
      <c r="Q8" s="1"/>
      <c r="R8" s="1"/>
      <c r="S8" s="1"/>
      <c r="T8" s="1"/>
      <c r="U8" s="1"/>
      <c r="V8" s="1"/>
      <c r="W8" s="1"/>
      <c r="X8" s="1"/>
      <c r="Y8" s="1"/>
      <c r="Z8" s="1"/>
    </row>
    <row r="9" ht="99.0" customHeight="1">
      <c r="A9" s="344">
        <f t="shared" si="3"/>
        <v>6</v>
      </c>
      <c r="B9" s="342" t="str">
        <f t="shared" si="2"/>
        <v>Ispravna</v>
      </c>
      <c r="C9" s="345" t="s">
        <v>3036</v>
      </c>
      <c r="D9" s="28"/>
      <c r="E9" s="28"/>
      <c r="F9" s="28"/>
      <c r="G9" s="28"/>
      <c r="H9" s="28"/>
      <c r="I9" s="28"/>
      <c r="J9" s="29"/>
      <c r="K9" s="1"/>
      <c r="L9" s="346">
        <f t="shared" ref="L9:L10" si="6">MAX(N9:O9)</f>
        <v>0</v>
      </c>
      <c r="M9" s="336">
        <v>0.0</v>
      </c>
      <c r="N9" s="346">
        <f>IF(MID(P9,3,1)&lt;&gt;".",1,0)</f>
        <v>0</v>
      </c>
      <c r="O9" s="346">
        <f>IF(MID(P9,7,1)&lt;&gt;",",1,0)</f>
        <v>0</v>
      </c>
      <c r="P9" s="54" t="str">
        <f>TEXT(RefStr!C9+10000.01,"#.##0,00")</f>
        <v>41.000,01000</v>
      </c>
      <c r="Q9" s="1"/>
      <c r="R9" s="1"/>
      <c r="S9" s="1"/>
      <c r="T9" s="1"/>
      <c r="U9" s="1"/>
      <c r="V9" s="1"/>
      <c r="W9" s="1"/>
      <c r="X9" s="1"/>
      <c r="Y9" s="1"/>
      <c r="Z9" s="1"/>
    </row>
    <row r="10" ht="108.75" customHeight="1">
      <c r="A10" s="344">
        <f t="shared" si="3"/>
        <v>7</v>
      </c>
      <c r="B10" s="342" t="str">
        <f t="shared" si="2"/>
        <v>Ispravna</v>
      </c>
      <c r="C10" s="345" t="s">
        <v>3037</v>
      </c>
      <c r="D10" s="28"/>
      <c r="E10" s="28"/>
      <c r="F10" s="28"/>
      <c r="G10" s="28"/>
      <c r="H10" s="28"/>
      <c r="I10" s="28"/>
      <c r="J10" s="29"/>
      <c r="K10" s="1"/>
      <c r="L10" s="336">
        <f t="shared" si="6"/>
        <v>0</v>
      </c>
      <c r="M10" s="336">
        <v>0.0</v>
      </c>
      <c r="N10" s="336">
        <f>IF(ISERROR(R10),0,1)</f>
        <v>0</v>
      </c>
      <c r="O10" s="346">
        <f>IF(ISERROR(Q10),0,1)</f>
        <v>0</v>
      </c>
      <c r="P10" s="54" t="str">
        <f>CELL("filename")</f>
        <v>#N/A</v>
      </c>
      <c r="Q10" s="54" t="str">
        <f>FIND(".XLSX",UPPER(P10),1)</f>
        <v>#N/A</v>
      </c>
      <c r="R10" s="1" t="str">
        <f>FIND(".XLSM",UPPER(P10),1)</f>
        <v>#N/A</v>
      </c>
      <c r="S10" s="1"/>
      <c r="T10" s="1"/>
      <c r="U10" s="1"/>
      <c r="V10" s="1"/>
      <c r="W10" s="1"/>
      <c r="X10" s="1"/>
      <c r="Y10" s="1"/>
      <c r="Z10" s="1"/>
    </row>
    <row r="11" ht="75.0" customHeight="1">
      <c r="A11" s="344">
        <f t="shared" si="3"/>
        <v>8</v>
      </c>
      <c r="B11" s="342" t="str">
        <f t="shared" si="2"/>
        <v>Ispravna</v>
      </c>
      <c r="C11" s="343" t="s">
        <v>3038</v>
      </c>
      <c r="D11" s="28"/>
      <c r="E11" s="28"/>
      <c r="F11" s="28"/>
      <c r="G11" s="28"/>
      <c r="H11" s="28"/>
      <c r="I11" s="28"/>
      <c r="J11" s="29"/>
      <c r="K11" s="1"/>
      <c r="L11" s="336">
        <f>IF(OR(RefStr!N5&gt;RefStr!N4,RefStr!O5&gt;RefStr!O4,RefStr!P5&gt;RefStr!P4),1,0)</f>
        <v>0</v>
      </c>
      <c r="M11" s="336">
        <f>IF(OR(RefStr!N5&lt;RefStr!N4,RefStr!O5&lt;RefStr!O4,RefStr!P5&lt;RefStr!P4),1,0)</f>
        <v>0</v>
      </c>
      <c r="N11" s="1"/>
      <c r="O11" s="1"/>
      <c r="P11" s="1"/>
      <c r="Q11" s="1"/>
      <c r="R11" s="1"/>
      <c r="S11" s="1"/>
      <c r="T11" s="1"/>
      <c r="U11" s="1"/>
      <c r="V11" s="1"/>
      <c r="W11" s="1"/>
      <c r="X11" s="1"/>
      <c r="Y11" s="1"/>
      <c r="Z11" s="1"/>
    </row>
    <row r="12" ht="49.5" customHeight="1">
      <c r="A12" s="344">
        <f t="shared" si="3"/>
        <v>9</v>
      </c>
      <c r="B12" s="342" t="str">
        <f t="shared" si="2"/>
        <v>Ispravna</v>
      </c>
      <c r="C12" s="343" t="s">
        <v>3039</v>
      </c>
      <c r="D12" s="28"/>
      <c r="E12" s="28"/>
      <c r="F12" s="28"/>
      <c r="G12" s="28"/>
      <c r="H12" s="28"/>
      <c r="I12" s="28"/>
      <c r="J12" s="29"/>
      <c r="K12" s="1"/>
      <c r="L12" s="336">
        <f>IF(ISERROR(RefStr!I21),1,0)</f>
        <v>0</v>
      </c>
      <c r="M12" s="336">
        <f>IF(RefStr!I21=0,1,0)</f>
        <v>0</v>
      </c>
      <c r="N12" s="1"/>
      <c r="O12" s="1"/>
      <c r="P12" s="1"/>
      <c r="Q12" s="1"/>
      <c r="R12" s="1"/>
      <c r="S12" s="1"/>
      <c r="T12" s="1"/>
      <c r="U12" s="1"/>
      <c r="V12" s="1"/>
      <c r="W12" s="1"/>
      <c r="X12" s="1"/>
      <c r="Y12" s="1"/>
      <c r="Z12" s="1"/>
    </row>
    <row r="13" ht="19.5" customHeight="1">
      <c r="A13" s="347" t="s">
        <v>3040</v>
      </c>
      <c r="B13" s="28"/>
      <c r="C13" s="28"/>
      <c r="D13" s="28"/>
      <c r="E13" s="28"/>
      <c r="F13" s="28"/>
      <c r="G13" s="28"/>
      <c r="H13" s="28"/>
      <c r="I13" s="28"/>
      <c r="J13" s="185"/>
      <c r="K13" s="1"/>
      <c r="L13" s="1"/>
      <c r="M13" s="1"/>
      <c r="N13" s="1"/>
      <c r="O13" s="1"/>
      <c r="P13" s="1"/>
      <c r="Q13" s="1"/>
      <c r="R13" s="1"/>
      <c r="S13" s="1"/>
      <c r="T13" s="1"/>
      <c r="U13" s="1"/>
      <c r="V13" s="1"/>
      <c r="W13" s="1"/>
      <c r="X13" s="1"/>
      <c r="Y13" s="1"/>
      <c r="Z13" s="1"/>
    </row>
    <row r="14" ht="30.0" customHeight="1">
      <c r="A14" s="341">
        <f>INT(A12)+1</f>
        <v>10</v>
      </c>
      <c r="B14" s="342" t="str">
        <f t="shared" ref="B14:B22" si="7">IF(L14=1,"Pogreška",IF(M14=1,"Upozorenje","Ispravna"))</f>
        <v>Ispravna</v>
      </c>
      <c r="C14" s="343" t="s">
        <v>3041</v>
      </c>
      <c r="D14" s="28"/>
      <c r="E14" s="28"/>
      <c r="F14" s="28"/>
      <c r="G14" s="28"/>
      <c r="H14" s="28"/>
      <c r="I14" s="28"/>
      <c r="J14" s="29"/>
      <c r="K14" s="1"/>
      <c r="L14" s="348">
        <f>IF(OR(PRRAS!J170*PRRAS!J171&lt;&gt;0,PRRAS!K170*PRRAS!K171&lt;&gt;0),1,0)</f>
        <v>0</v>
      </c>
      <c r="M14" s="336">
        <v>0.0</v>
      </c>
      <c r="N14" s="1"/>
      <c r="O14" s="1"/>
      <c r="P14" s="1"/>
      <c r="Q14" s="1"/>
      <c r="R14" s="1"/>
      <c r="S14" s="1"/>
      <c r="T14" s="1"/>
      <c r="U14" s="1"/>
      <c r="V14" s="1"/>
      <c r="W14" s="1"/>
      <c r="X14" s="1"/>
      <c r="Y14" s="1"/>
      <c r="Z14" s="1"/>
    </row>
    <row r="15" ht="30.0" customHeight="1">
      <c r="A15" s="344">
        <f t="shared" ref="A15:A22" si="8">INT(A14)+1</f>
        <v>11</v>
      </c>
      <c r="B15" s="342" t="str">
        <f t="shared" si="7"/>
        <v>Ispravna</v>
      </c>
      <c r="C15" s="343" t="s">
        <v>3042</v>
      </c>
      <c r="D15" s="28"/>
      <c r="E15" s="28"/>
      <c r="F15" s="28"/>
      <c r="G15" s="28"/>
      <c r="H15" s="28"/>
      <c r="I15" s="28"/>
      <c r="J15" s="29"/>
      <c r="K15" s="42"/>
      <c r="L15" s="348">
        <f>IF(MIN(PRRAS!J19:K69,PRRAS!J73:K174,PRRAS!J176:K183,PRRAS!J186:K191,PRRAS!J193:K194)&lt;0,1,0)</f>
        <v>0</v>
      </c>
      <c r="M15" s="336">
        <v>0.0</v>
      </c>
      <c r="N15" s="1"/>
      <c r="O15" s="1"/>
      <c r="P15" s="1"/>
      <c r="Q15" s="1"/>
      <c r="R15" s="1"/>
      <c r="S15" s="1"/>
      <c r="T15" s="1"/>
      <c r="U15" s="1"/>
      <c r="V15" s="1"/>
      <c r="W15" s="1"/>
      <c r="X15" s="1"/>
      <c r="Y15" s="1"/>
      <c r="Z15" s="1"/>
    </row>
    <row r="16" ht="49.5" customHeight="1">
      <c r="A16" s="344">
        <f t="shared" si="8"/>
        <v>12</v>
      </c>
      <c r="B16" s="342" t="str">
        <f t="shared" si="7"/>
        <v>Ispravna</v>
      </c>
      <c r="C16" s="345" t="s">
        <v>3043</v>
      </c>
      <c r="D16" s="28"/>
      <c r="E16" s="28"/>
      <c r="F16" s="28"/>
      <c r="G16" s="28"/>
      <c r="H16" s="28"/>
      <c r="I16" s="28"/>
      <c r="J16" s="29"/>
      <c r="K16" s="42"/>
      <c r="L16" s="348">
        <f>MAX(N16:Q16)</f>
        <v>0</v>
      </c>
      <c r="M16" s="336">
        <f>IF(OR(PRRAS!J182&gt;500,PRRAS!K182&gt;500),1,0)</f>
        <v>0</v>
      </c>
      <c r="N16" s="1">
        <f>IF(AND(PRRAS!J182+PRRAS!J183&lt;&gt;0,PRRAS!J182*PRRAS!J183=0),1,0)</f>
        <v>0</v>
      </c>
      <c r="O16" s="1">
        <f>IF(AND(PRRAS!K182+PRRAS!K183&lt;&gt;0,PRRAS!K182*PRRAS!K183=0),1,0)</f>
        <v>0</v>
      </c>
      <c r="P16" s="1">
        <f>IF(PRRAS!J182&gt;PRRAS!J183,1,0)</f>
        <v>0</v>
      </c>
      <c r="Q16" s="1">
        <f>IF(PRRAS!K182&gt;PRRAS!K183,1,0)</f>
        <v>0</v>
      </c>
      <c r="R16" s="1"/>
      <c r="S16" s="1"/>
      <c r="T16" s="1"/>
      <c r="U16" s="1"/>
      <c r="V16" s="1"/>
      <c r="W16" s="1"/>
      <c r="X16" s="1"/>
      <c r="Y16" s="1"/>
      <c r="Z16" s="1"/>
    </row>
    <row r="17" ht="68.25" customHeight="1">
      <c r="A17" s="344">
        <f t="shared" si="8"/>
        <v>13</v>
      </c>
      <c r="B17" s="342" t="str">
        <f t="shared" si="7"/>
        <v>Ispravna</v>
      </c>
      <c r="C17" s="343" t="s">
        <v>3044</v>
      </c>
      <c r="D17" s="28"/>
      <c r="E17" s="28"/>
      <c r="F17" s="28"/>
      <c r="G17" s="28"/>
      <c r="H17" s="28"/>
      <c r="I17" s="28"/>
      <c r="J17" s="29"/>
      <c r="K17" s="1"/>
      <c r="L17" s="348">
        <f>IF(PraviPod707!G37&lt;&gt;0,1,0)</f>
        <v>0</v>
      </c>
      <c r="M17" s="336">
        <v>0.0</v>
      </c>
      <c r="N17" s="1"/>
      <c r="O17" s="1"/>
      <c r="P17" s="1"/>
      <c r="Q17" s="1"/>
      <c r="R17" s="1"/>
      <c r="S17" s="1"/>
      <c r="T17" s="1"/>
      <c r="U17" s="1"/>
      <c r="V17" s="1"/>
      <c r="W17" s="1"/>
      <c r="X17" s="1"/>
      <c r="Y17" s="1"/>
      <c r="Z17" s="1"/>
    </row>
    <row r="18" ht="39.75" customHeight="1">
      <c r="A18" s="344">
        <f t="shared" si="8"/>
        <v>14</v>
      </c>
      <c r="B18" s="342" t="str">
        <f t="shared" si="7"/>
        <v>Ispravna</v>
      </c>
      <c r="C18" s="343" t="s">
        <v>3045</v>
      </c>
      <c r="D18" s="28"/>
      <c r="E18" s="28"/>
      <c r="F18" s="28"/>
      <c r="G18" s="28"/>
      <c r="H18" s="28"/>
      <c r="I18" s="28"/>
      <c r="J18" s="29"/>
      <c r="K18" s="1"/>
      <c r="L18" s="348">
        <f>IF(AND(PraviPod707!G29="12",PRRAS!J179&lt;&gt;PRRAS!K176,MAX(PRRAS!J19:J194)&lt;&gt;0),1,0)</f>
        <v>0</v>
      </c>
      <c r="M18" s="336">
        <v>0.0</v>
      </c>
      <c r="N18" s="1"/>
      <c r="O18" s="1"/>
      <c r="P18" s="1"/>
      <c r="Q18" s="1"/>
      <c r="R18" s="1"/>
      <c r="S18" s="1"/>
      <c r="T18" s="1"/>
      <c r="U18" s="1"/>
      <c r="V18" s="1"/>
      <c r="W18" s="1"/>
      <c r="X18" s="1"/>
      <c r="Y18" s="1"/>
      <c r="Z18" s="1"/>
    </row>
    <row r="19" ht="39.75" customHeight="1">
      <c r="A19" s="344">
        <f t="shared" si="8"/>
        <v>15</v>
      </c>
      <c r="B19" s="342" t="str">
        <f t="shared" si="7"/>
        <v>Ispravna</v>
      </c>
      <c r="C19" s="343" t="s">
        <v>3046</v>
      </c>
      <c r="D19" s="28"/>
      <c r="E19" s="28"/>
      <c r="F19" s="28"/>
      <c r="G19" s="28"/>
      <c r="H19" s="28"/>
      <c r="I19" s="28"/>
      <c r="J19" s="29"/>
      <c r="K19" s="1"/>
      <c r="L19" s="348">
        <f>MAX(O19:R19)</f>
        <v>0</v>
      </c>
      <c r="M19" s="336">
        <v>0.0</v>
      </c>
      <c r="N19" s="1"/>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c r="S19" s="1"/>
      <c r="T19" s="1"/>
      <c r="U19" s="1"/>
      <c r="V19" s="1"/>
      <c r="W19" s="1"/>
      <c r="X19" s="1"/>
      <c r="Y19" s="1"/>
      <c r="Z19" s="1"/>
    </row>
    <row r="20" ht="49.5" customHeight="1">
      <c r="A20" s="344">
        <f t="shared" si="8"/>
        <v>16</v>
      </c>
      <c r="B20" s="342" t="str">
        <f t="shared" si="7"/>
        <v>Ispravna</v>
      </c>
      <c r="C20" s="343" t="s">
        <v>3047</v>
      </c>
      <c r="D20" s="28"/>
      <c r="E20" s="28"/>
      <c r="F20" s="28"/>
      <c r="G20" s="28"/>
      <c r="H20" s="28"/>
      <c r="I20" s="28"/>
      <c r="J20" s="29"/>
      <c r="K20" s="1"/>
      <c r="L20" s="348">
        <f>MAX(O20:P20)</f>
        <v>0</v>
      </c>
      <c r="M20" s="336">
        <v>0.0</v>
      </c>
      <c r="N20" s="1"/>
      <c r="O20" s="1">
        <f>IF(AND(PraviPod707!G29="12",ABS(PRRAS!J179-BIL!J93)&gt;1,MAX(PRRAS!J19:K194)&gt;0),1,0)</f>
        <v>0</v>
      </c>
      <c r="P20" s="1">
        <f>IF(AND(PraviPod707!G29="12",ABS(PRRAS!K179-BIL!K93)&gt;1),1,0)</f>
        <v>0</v>
      </c>
      <c r="Q20" s="1"/>
      <c r="R20" s="1"/>
      <c r="S20" s="1"/>
      <c r="T20" s="1"/>
      <c r="U20" s="1"/>
      <c r="V20" s="1"/>
      <c r="W20" s="1"/>
      <c r="X20" s="1"/>
      <c r="Y20" s="1"/>
      <c r="Z20" s="1"/>
    </row>
    <row r="21" ht="39.75" customHeight="1">
      <c r="A21" s="344">
        <f t="shared" si="8"/>
        <v>17</v>
      </c>
      <c r="B21" s="342" t="str">
        <f t="shared" si="7"/>
        <v>Ispravna</v>
      </c>
      <c r="C21" s="343" t="s">
        <v>3048</v>
      </c>
      <c r="D21" s="28"/>
      <c r="E21" s="28"/>
      <c r="F21" s="28"/>
      <c r="G21" s="28"/>
      <c r="H21" s="28"/>
      <c r="I21" s="28"/>
      <c r="J21" s="29"/>
      <c r="K21" s="1"/>
      <c r="L21" s="1">
        <v>0.0</v>
      </c>
      <c r="M21" s="348">
        <f>IF(OR(PRRAS!J180&gt;1000,PRRAS!K180&gt;1000,PRRAS!J181&gt;1000,PRRAS!K181&gt;1000),1,0)</f>
        <v>0</v>
      </c>
      <c r="N21" s="1"/>
      <c r="O21" s="1"/>
      <c r="P21" s="1"/>
      <c r="Q21" s="1"/>
      <c r="R21" s="1"/>
      <c r="S21" s="1"/>
      <c r="T21" s="1"/>
      <c r="U21" s="1"/>
      <c r="V21" s="1"/>
      <c r="W21" s="1"/>
      <c r="X21" s="1"/>
      <c r="Y21" s="1"/>
      <c r="Z21" s="1"/>
    </row>
    <row r="22" ht="49.5" customHeight="1">
      <c r="A22" s="344">
        <f t="shared" si="8"/>
        <v>18</v>
      </c>
      <c r="B22" s="342" t="str">
        <f t="shared" si="7"/>
        <v>Ispravna</v>
      </c>
      <c r="C22" s="343" t="s">
        <v>3049</v>
      </c>
      <c r="D22" s="28"/>
      <c r="E22" s="28"/>
      <c r="F22" s="28"/>
      <c r="G22" s="28"/>
      <c r="H22" s="28"/>
      <c r="I22" s="28"/>
      <c r="J22" s="29"/>
      <c r="K22" s="42"/>
      <c r="L22" s="336">
        <v>0.0</v>
      </c>
      <c r="M22" s="348">
        <f>IF(OR(N22&lt;&gt;P22,O22&lt;&gt;Q22),1,0)</f>
        <v>0</v>
      </c>
      <c r="N22" s="1">
        <f>IF(AND(PRRAS!K181=0,PRRAS!K180=0),0,1)</f>
        <v>0</v>
      </c>
      <c r="O22" s="1">
        <f>IF(AND(PRRAS!J181=0,PRRAS!J180=0),0,1)</f>
        <v>0</v>
      </c>
      <c r="P22" s="1">
        <f>IF(PRRAS!K74=0,0,1)</f>
        <v>0</v>
      </c>
      <c r="Q22" s="1">
        <f>IF(PRRAS!J74=0,0,1)</f>
        <v>0</v>
      </c>
      <c r="R22" s="1"/>
      <c r="S22" s="1"/>
      <c r="T22" s="1"/>
      <c r="U22" s="1"/>
      <c r="V22" s="1"/>
      <c r="W22" s="1"/>
      <c r="X22" s="1"/>
      <c r="Y22" s="1"/>
      <c r="Z22" s="1"/>
    </row>
    <row r="23" ht="19.5" customHeight="1">
      <c r="A23" s="347" t="s">
        <v>3050</v>
      </c>
      <c r="B23" s="28"/>
      <c r="C23" s="28"/>
      <c r="D23" s="28"/>
      <c r="E23" s="28"/>
      <c r="F23" s="28"/>
      <c r="G23" s="28"/>
      <c r="H23" s="28"/>
      <c r="I23" s="28"/>
      <c r="J23" s="185"/>
      <c r="K23" s="1"/>
      <c r="L23" s="1"/>
      <c r="M23" s="1"/>
      <c r="N23" s="1"/>
      <c r="O23" s="1"/>
      <c r="P23" s="1"/>
      <c r="Q23" s="1"/>
      <c r="R23" s="1"/>
      <c r="S23" s="1"/>
      <c r="T23" s="1"/>
      <c r="U23" s="1"/>
      <c r="V23" s="1"/>
      <c r="W23" s="1"/>
      <c r="X23" s="1"/>
      <c r="Y23" s="1"/>
      <c r="Z23" s="1"/>
    </row>
    <row r="24" ht="31.5" customHeight="1">
      <c r="A24" s="341">
        <f>INT(A22)+1</f>
        <v>19</v>
      </c>
      <c r="B24" s="342" t="str">
        <f t="shared" ref="B24:B27" si="9">IF(L24=1,"Pogreška",IF(M24=1,"Upozorenje","Ispravna"))</f>
        <v>Ispravna</v>
      </c>
      <c r="C24" s="343" t="s">
        <v>3051</v>
      </c>
      <c r="D24" s="28"/>
      <c r="E24" s="28"/>
      <c r="F24" s="28"/>
      <c r="G24" s="28"/>
      <c r="H24" s="28"/>
      <c r="I24" s="28"/>
      <c r="J24" s="29"/>
      <c r="K24" s="42"/>
      <c r="L24" s="348">
        <f>MAX(N24:O24)</f>
        <v>0</v>
      </c>
      <c r="M24" s="1">
        <v>0.0</v>
      </c>
      <c r="N24" s="1">
        <f>IF(ABS(BIL!J19-BIL!J164)&gt;1,1,0)</f>
        <v>0</v>
      </c>
      <c r="O24" s="1">
        <f>IF(ABS(BIL!K19-BIL!K164)&gt;1,1,0)</f>
        <v>0</v>
      </c>
      <c r="P24" s="1"/>
      <c r="Q24" s="1"/>
      <c r="R24" s="1"/>
      <c r="S24" s="1"/>
      <c r="T24" s="1"/>
      <c r="U24" s="1"/>
      <c r="V24" s="1"/>
      <c r="W24" s="1"/>
      <c r="X24" s="1"/>
      <c r="Y24" s="1"/>
      <c r="Z24" s="1"/>
    </row>
    <row r="25" ht="36.0" customHeight="1">
      <c r="A25" s="344">
        <f t="shared" ref="A25:A27" si="10">INT(A24)+1</f>
        <v>20</v>
      </c>
      <c r="B25" s="342" t="str">
        <f t="shared" si="9"/>
        <v>Ispravna</v>
      </c>
      <c r="C25" s="343" t="s">
        <v>3052</v>
      </c>
      <c r="D25" s="28"/>
      <c r="E25" s="28"/>
      <c r="F25" s="28"/>
      <c r="G25" s="28"/>
      <c r="H25" s="28"/>
      <c r="I25" s="28"/>
      <c r="J25" s="29"/>
      <c r="K25" s="42"/>
      <c r="L25" s="348">
        <f>IF(OR(BIL!J218*BIL!J219&lt;&gt;0,BIL!K218*BIL!K219&lt;&gt;0),1,0)</f>
        <v>0</v>
      </c>
      <c r="M25" s="336">
        <v>0.0</v>
      </c>
      <c r="N25" s="1"/>
      <c r="O25" s="1"/>
      <c r="P25" s="1"/>
      <c r="Q25" s="1"/>
      <c r="R25" s="1"/>
      <c r="S25" s="1"/>
      <c r="T25" s="1"/>
      <c r="U25" s="1"/>
      <c r="V25" s="1"/>
      <c r="W25" s="1"/>
      <c r="X25" s="1"/>
      <c r="Y25" s="1"/>
      <c r="Z25" s="1"/>
    </row>
    <row r="26" ht="66.0" customHeight="1">
      <c r="A26" s="344">
        <f t="shared" si="10"/>
        <v>21</v>
      </c>
      <c r="B26" s="342" t="str">
        <f t="shared" si="9"/>
        <v>Ispravna</v>
      </c>
      <c r="C26" s="343" t="s">
        <v>3044</v>
      </c>
      <c r="D26" s="28"/>
      <c r="E26" s="28"/>
      <c r="F26" s="28"/>
      <c r="G26" s="28"/>
      <c r="H26" s="28"/>
      <c r="I26" s="28"/>
      <c r="J26" s="29"/>
      <c r="K26" s="1"/>
      <c r="L26" s="348">
        <f>IF(PraviPod708!G47&lt;&gt;0,1,0)</f>
        <v>0</v>
      </c>
      <c r="M26" s="336">
        <v>0.0</v>
      </c>
      <c r="N26" s="1"/>
      <c r="O26" s="1"/>
      <c r="P26" s="1"/>
      <c r="Q26" s="1"/>
      <c r="R26" s="1"/>
      <c r="S26" s="1"/>
      <c r="T26" s="1"/>
      <c r="U26" s="1"/>
      <c r="V26" s="1"/>
      <c r="W26" s="1"/>
      <c r="X26" s="1"/>
      <c r="Y26" s="1"/>
      <c r="Z26" s="1"/>
    </row>
    <row r="27" ht="30.0" customHeight="1">
      <c r="A27" s="344">
        <f t="shared" si="10"/>
        <v>22</v>
      </c>
      <c r="B27" s="342" t="str">
        <f t="shared" si="9"/>
        <v>Ispravna</v>
      </c>
      <c r="C27" s="343" t="s">
        <v>3053</v>
      </c>
      <c r="D27" s="28"/>
      <c r="E27" s="28"/>
      <c r="F27" s="28"/>
      <c r="G27" s="28"/>
      <c r="H27" s="28"/>
      <c r="I27" s="28"/>
      <c r="J27" s="29"/>
      <c r="K27" s="42"/>
      <c r="L27" s="348">
        <f>IF(MIN(BIL!J19:K162,BIL!J164:K213,BIL!J215:K219,BIL!J221:K222)&lt;0,1,0)</f>
        <v>0</v>
      </c>
      <c r="M27" s="336">
        <v>0.0</v>
      </c>
      <c r="N27" s="1"/>
      <c r="O27" s="1"/>
      <c r="P27" s="1"/>
      <c r="Q27" s="1"/>
      <c r="R27" s="1"/>
      <c r="S27" s="1"/>
      <c r="T27" s="1"/>
      <c r="U27" s="1"/>
      <c r="V27" s="1"/>
      <c r="W27" s="1"/>
      <c r="X27" s="1"/>
      <c r="Y27" s="1"/>
      <c r="Z27" s="1"/>
    </row>
    <row r="28" ht="19.5" customHeight="1">
      <c r="A28" s="349" t="s">
        <v>3054</v>
      </c>
      <c r="B28" s="28"/>
      <c r="C28" s="28"/>
      <c r="D28" s="28"/>
      <c r="E28" s="28"/>
      <c r="F28" s="28"/>
      <c r="G28" s="28"/>
      <c r="H28" s="28"/>
      <c r="I28" s="28"/>
      <c r="J28" s="29"/>
      <c r="K28" s="1"/>
      <c r="L28" s="1"/>
      <c r="M28" s="1"/>
      <c r="N28" s="1"/>
      <c r="O28" s="1"/>
      <c r="P28" s="1"/>
      <c r="Q28" s="1"/>
      <c r="R28" s="1"/>
      <c r="S28" s="1"/>
      <c r="T28" s="1"/>
      <c r="U28" s="1"/>
      <c r="V28" s="1"/>
      <c r="W28" s="1"/>
      <c r="X28" s="1"/>
      <c r="Y28" s="1"/>
      <c r="Z28" s="1"/>
    </row>
    <row r="29" ht="76.5" customHeight="1">
      <c r="A29" s="341">
        <f>INT(A27)+1</f>
        <v>23</v>
      </c>
      <c r="B29" s="342" t="str">
        <f t="shared" ref="B29:B34" si="11">IF(L29=1,"Pogreška",IF(M29=1,"Upozorenje","Ispravna"))</f>
        <v>Ispravna</v>
      </c>
      <c r="C29" s="343" t="s">
        <v>3055</v>
      </c>
      <c r="D29" s="28"/>
      <c r="E29" s="28"/>
      <c r="F29" s="28"/>
      <c r="G29" s="28"/>
      <c r="H29" s="28"/>
      <c r="I29" s="28"/>
      <c r="J29" s="29"/>
      <c r="K29" s="1"/>
      <c r="L29" s="348">
        <f>IF(GPRIZNPF!J33&gt;=230000,1,0)</f>
        <v>0</v>
      </c>
      <c r="M29" s="348">
        <f>IF(GPRIZNPF!K33&gt;=230000,1,0)</f>
        <v>0</v>
      </c>
      <c r="N29" s="42"/>
      <c r="O29" s="1"/>
      <c r="P29" s="1"/>
      <c r="Q29" s="1"/>
      <c r="R29" s="1"/>
      <c r="S29" s="1"/>
      <c r="T29" s="1"/>
      <c r="U29" s="1"/>
      <c r="V29" s="1"/>
      <c r="W29" s="1"/>
      <c r="X29" s="1"/>
      <c r="Y29" s="1"/>
      <c r="Z29" s="1"/>
    </row>
    <row r="30" ht="29.25" customHeight="1">
      <c r="A30" s="344">
        <f t="shared" ref="A30:A34" si="12">INT(A29)+1</f>
        <v>24</v>
      </c>
      <c r="B30" s="342" t="str">
        <f t="shared" si="11"/>
        <v>Ispravna</v>
      </c>
      <c r="C30" s="343" t="s">
        <v>3056</v>
      </c>
      <c r="D30" s="28"/>
      <c r="E30" s="28"/>
      <c r="F30" s="28"/>
      <c r="G30" s="28"/>
      <c r="H30" s="28"/>
      <c r="I30" s="28"/>
      <c r="J30" s="29"/>
      <c r="K30" s="1"/>
      <c r="L30" s="348">
        <f>IF(N30&lt;0,1,0)</f>
        <v>0</v>
      </c>
      <c r="M30" s="336">
        <v>0.0</v>
      </c>
      <c r="N30" s="42">
        <f>MIN(GPRIZNPF!J19:K47,GPRIZNPF!J49:K60)</f>
        <v>0</v>
      </c>
      <c r="O30" s="1"/>
      <c r="P30" s="1"/>
      <c r="Q30" s="1"/>
      <c r="R30" s="1"/>
      <c r="S30" s="1"/>
      <c r="T30" s="1"/>
      <c r="U30" s="1"/>
      <c r="V30" s="1"/>
      <c r="W30" s="1"/>
      <c r="X30" s="1"/>
      <c r="Y30" s="1"/>
      <c r="Z30" s="1"/>
    </row>
    <row r="31" ht="49.5" customHeight="1">
      <c r="A31" s="344">
        <f t="shared" si="12"/>
        <v>25</v>
      </c>
      <c r="B31" s="342" t="str">
        <f t="shared" si="11"/>
        <v>Ispravna</v>
      </c>
      <c r="C31" s="343" t="s">
        <v>3057</v>
      </c>
      <c r="D31" s="28"/>
      <c r="E31" s="28"/>
      <c r="F31" s="28"/>
      <c r="G31" s="28"/>
      <c r="H31" s="28"/>
      <c r="I31" s="28"/>
      <c r="J31" s="29"/>
      <c r="K31" s="1"/>
      <c r="L31" s="336">
        <v>0.0</v>
      </c>
      <c r="M31" s="350">
        <f>MAX(N31:P31)</f>
        <v>0</v>
      </c>
      <c r="N31" s="42">
        <f>IF(AND(GPRIZNPF!J35+GPRIZNPF!J57&gt;0,GPRIZNPF!J35*GPRIZNPF!J57=0),1,0)</f>
        <v>0</v>
      </c>
      <c r="O31" s="42">
        <f>IF(AND(GPRIZNPF!K35+GPRIZNPF!K57&gt;0,GPRIZNPF!K35*GPRIZNPF!K57=0),1,0)</f>
        <v>0</v>
      </c>
      <c r="P31" s="1"/>
      <c r="Q31" s="1"/>
      <c r="R31" s="1"/>
      <c r="S31" s="1"/>
      <c r="T31" s="1"/>
      <c r="U31" s="1"/>
      <c r="V31" s="1"/>
      <c r="W31" s="1"/>
      <c r="X31" s="1"/>
      <c r="Y31" s="1"/>
      <c r="Z31" s="1"/>
    </row>
    <row r="32" ht="49.5" customHeight="1">
      <c r="A32" s="344">
        <f t="shared" si="12"/>
        <v>26</v>
      </c>
      <c r="B32" s="342" t="str">
        <f t="shared" si="11"/>
        <v>Ispravna</v>
      </c>
      <c r="C32" s="345" t="s">
        <v>3058</v>
      </c>
      <c r="D32" s="28"/>
      <c r="E32" s="28"/>
      <c r="F32" s="28"/>
      <c r="G32" s="28"/>
      <c r="H32" s="28"/>
      <c r="I32" s="28"/>
      <c r="J32" s="29"/>
      <c r="K32" s="42"/>
      <c r="L32" s="348">
        <f>MAX(N32:Q32)</f>
        <v>0</v>
      </c>
      <c r="M32" s="34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c r="R32" s="1"/>
      <c r="S32" s="1"/>
      <c r="T32" s="1"/>
      <c r="U32" s="1"/>
      <c r="V32" s="1"/>
      <c r="W32" s="1"/>
      <c r="X32" s="1"/>
      <c r="Y32" s="1"/>
      <c r="Z32" s="1"/>
    </row>
    <row r="33" ht="49.5" customHeight="1">
      <c r="A33" s="344">
        <f t="shared" si="12"/>
        <v>27</v>
      </c>
      <c r="B33" s="342" t="str">
        <f t="shared" si="11"/>
        <v>Ispravna</v>
      </c>
      <c r="C33" s="343" t="s">
        <v>3059</v>
      </c>
      <c r="D33" s="28"/>
      <c r="E33" s="28"/>
      <c r="F33" s="28"/>
      <c r="G33" s="28"/>
      <c r="H33" s="28"/>
      <c r="I33" s="28"/>
      <c r="J33" s="29"/>
      <c r="K33" s="1"/>
      <c r="L33" s="350">
        <f>MAX(N33:O33)</f>
        <v>0</v>
      </c>
      <c r="M33" s="42"/>
      <c r="N33" s="42">
        <f>IF(ABS(GPRIZNPF!J51+GPRIZNPF!J52+GPRIZNPF!J53-GPRIZNPF!J48-GPRIZNPF!J49)&gt;1,1,0)</f>
        <v>0</v>
      </c>
      <c r="O33" s="42">
        <f>IF(ABS(GPRIZNPF!K51+GPRIZNPF!K52+GPRIZNPF!K53-GPRIZNPF!K48-GPRIZNPF!K49)&gt;1,1,0)</f>
        <v>0</v>
      </c>
      <c r="P33" s="1"/>
      <c r="Q33" s="1"/>
      <c r="R33" s="1"/>
      <c r="S33" s="1"/>
      <c r="T33" s="1"/>
      <c r="U33" s="1"/>
      <c r="V33" s="1"/>
      <c r="W33" s="1"/>
      <c r="X33" s="1"/>
      <c r="Y33" s="1"/>
      <c r="Z33" s="1"/>
    </row>
    <row r="34" ht="30.0" customHeight="1">
      <c r="A34" s="344">
        <f t="shared" si="12"/>
        <v>28</v>
      </c>
      <c r="B34" s="342" t="str">
        <f t="shared" si="11"/>
        <v>Ispravna</v>
      </c>
      <c r="C34" s="343" t="s">
        <v>3060</v>
      </c>
      <c r="D34" s="28"/>
      <c r="E34" s="28"/>
      <c r="F34" s="28"/>
      <c r="G34" s="28"/>
      <c r="H34" s="28"/>
      <c r="I34" s="28"/>
      <c r="J34" s="29"/>
      <c r="K34" s="1"/>
      <c r="L34" s="336">
        <v>0.0</v>
      </c>
      <c r="M34" s="350">
        <f>MAX(N34:O34)</f>
        <v>0</v>
      </c>
      <c r="N34" s="42">
        <f>IF(AND(GPRIZNPF!J39&gt;0,GPRIZNPF!J58=0),1,0)</f>
        <v>0</v>
      </c>
      <c r="O34" s="42">
        <f>IF(AND(GPRIZNPF!K39&gt;0,GPRIZNPF!K58=0),1,0)</f>
        <v>0</v>
      </c>
      <c r="P34" s="1"/>
      <c r="Q34" s="1"/>
      <c r="R34" s="1"/>
      <c r="S34" s="1"/>
      <c r="T34" s="1"/>
      <c r="U34" s="1"/>
      <c r="V34" s="1"/>
      <c r="W34" s="1"/>
      <c r="X34" s="1"/>
      <c r="Y34" s="1"/>
      <c r="Z34" s="1"/>
    </row>
    <row r="35" ht="4.5" customHeight="1">
      <c r="A35" s="1"/>
      <c r="B35" s="59"/>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59"/>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59"/>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59"/>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59"/>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59"/>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59"/>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59"/>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59"/>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59"/>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59"/>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59"/>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59"/>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59"/>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59"/>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59"/>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59"/>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59"/>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59"/>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59"/>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59"/>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59"/>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59"/>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59"/>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59"/>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59"/>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59"/>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59"/>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59"/>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59"/>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59"/>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59"/>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59"/>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59"/>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59"/>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59"/>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59"/>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59"/>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59"/>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59"/>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59"/>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59"/>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59"/>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59"/>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59"/>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59"/>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59"/>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59"/>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59"/>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59"/>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59"/>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59"/>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59"/>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59"/>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59"/>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59"/>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59"/>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59"/>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59"/>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59"/>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59"/>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59"/>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59"/>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59"/>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59"/>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59"/>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59"/>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59"/>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59"/>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59"/>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59"/>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59"/>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59"/>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59"/>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59"/>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59"/>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59"/>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59"/>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59"/>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59"/>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59"/>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59"/>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59"/>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59"/>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59"/>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59"/>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59"/>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59"/>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59"/>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59"/>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59"/>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59"/>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59"/>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59"/>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59"/>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59"/>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59"/>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59"/>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59"/>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59"/>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59"/>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59"/>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59"/>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59"/>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59"/>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59"/>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59"/>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59"/>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59"/>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59"/>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59"/>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59"/>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59"/>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59"/>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59"/>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59"/>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59"/>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59"/>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59"/>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59"/>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59"/>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59"/>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59"/>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59"/>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59"/>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59"/>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59"/>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59"/>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59"/>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59"/>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59"/>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59"/>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59"/>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59"/>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59"/>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59"/>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59"/>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59"/>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59"/>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59"/>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59"/>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59"/>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59"/>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59"/>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59"/>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59"/>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59"/>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59"/>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59"/>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59"/>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59"/>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59"/>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59"/>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59"/>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59"/>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59"/>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59"/>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59"/>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59"/>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59"/>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59"/>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59"/>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59"/>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59"/>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59"/>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59"/>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59"/>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59"/>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59"/>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59"/>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59"/>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59"/>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59"/>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59"/>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59"/>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59"/>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59"/>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59"/>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59"/>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59"/>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59"/>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59"/>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59"/>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59"/>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59"/>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59"/>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59"/>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59"/>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59"/>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59"/>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59"/>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59"/>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59"/>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59"/>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59"/>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59"/>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59"/>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59"/>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59"/>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59"/>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59"/>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59"/>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59"/>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59"/>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59"/>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59"/>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59"/>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59"/>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59"/>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59"/>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59"/>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59"/>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59"/>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59"/>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59"/>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59"/>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59"/>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59"/>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59"/>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59"/>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59"/>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59"/>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59"/>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59"/>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59"/>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59"/>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59"/>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59"/>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59"/>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59"/>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59"/>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59"/>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59"/>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59"/>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59"/>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59"/>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59"/>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59"/>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59"/>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59"/>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59"/>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59"/>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59"/>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59"/>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59"/>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59"/>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59"/>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59"/>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59"/>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59"/>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59"/>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59"/>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59"/>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59"/>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59"/>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59"/>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59"/>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59"/>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59"/>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59"/>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59"/>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59"/>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59"/>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59"/>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59"/>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59"/>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59"/>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59"/>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59"/>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59"/>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59"/>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59"/>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59"/>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59"/>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59"/>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59"/>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59"/>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59"/>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59"/>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59"/>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59"/>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59"/>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59"/>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59"/>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59"/>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59"/>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59"/>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59"/>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59"/>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59"/>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59"/>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59"/>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59"/>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59"/>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59"/>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59"/>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59"/>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59"/>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59"/>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59"/>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59"/>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59"/>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59"/>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59"/>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59"/>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59"/>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59"/>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59"/>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59"/>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59"/>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59"/>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59"/>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59"/>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59"/>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59"/>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59"/>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59"/>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59"/>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59"/>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59"/>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59"/>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59"/>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59"/>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59"/>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59"/>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59"/>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59"/>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59"/>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59"/>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59"/>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59"/>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59"/>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59"/>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59"/>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59"/>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59"/>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59"/>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59"/>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59"/>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59"/>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59"/>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59"/>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59"/>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59"/>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59"/>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59"/>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59"/>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59"/>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59"/>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59"/>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59"/>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59"/>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59"/>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59"/>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59"/>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59"/>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59"/>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59"/>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59"/>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59"/>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59"/>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59"/>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59"/>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59"/>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59"/>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59"/>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59"/>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59"/>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59"/>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59"/>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59"/>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59"/>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59"/>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59"/>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59"/>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59"/>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59"/>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59"/>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59"/>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59"/>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59"/>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59"/>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59"/>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59"/>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59"/>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59"/>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59"/>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59"/>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59"/>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59"/>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59"/>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59"/>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59"/>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59"/>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59"/>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59"/>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59"/>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59"/>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59"/>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59"/>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59"/>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59"/>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59"/>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59"/>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59"/>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59"/>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59"/>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59"/>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59"/>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59"/>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59"/>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59"/>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59"/>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59"/>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59"/>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59"/>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59"/>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59"/>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59"/>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59"/>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59"/>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59"/>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59"/>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59"/>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59"/>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59"/>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59"/>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59"/>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59"/>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59"/>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59"/>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59"/>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59"/>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59"/>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59"/>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59"/>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59"/>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59"/>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59"/>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59"/>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59"/>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59"/>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59"/>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59"/>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59"/>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59"/>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59"/>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59"/>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59"/>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59"/>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59"/>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59"/>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59"/>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59"/>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59"/>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59"/>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59"/>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59"/>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59"/>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59"/>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59"/>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59"/>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59"/>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59"/>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59"/>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59"/>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59"/>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59"/>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59"/>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59"/>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59"/>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59"/>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59"/>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59"/>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59"/>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59"/>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59"/>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59"/>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59"/>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59"/>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59"/>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59"/>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59"/>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59"/>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59"/>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59"/>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59"/>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59"/>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59"/>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59"/>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59"/>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59"/>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59"/>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59"/>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59"/>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59"/>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59"/>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59"/>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59"/>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59"/>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59"/>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59"/>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59"/>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59"/>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59"/>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59"/>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59"/>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59"/>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59"/>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59"/>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59"/>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59"/>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59"/>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59"/>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59"/>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59"/>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59"/>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59"/>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59"/>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59"/>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59"/>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59"/>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59"/>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59"/>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59"/>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59"/>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59"/>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59"/>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59"/>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59"/>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59"/>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59"/>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59"/>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59"/>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59"/>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59"/>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59"/>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59"/>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59"/>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59"/>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59"/>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59"/>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59"/>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59"/>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59"/>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59"/>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59"/>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59"/>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59"/>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59"/>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59"/>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59"/>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59"/>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59"/>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59"/>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59"/>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59"/>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59"/>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59"/>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59"/>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59"/>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59"/>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59"/>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59"/>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59"/>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59"/>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59"/>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59"/>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59"/>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59"/>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59"/>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59"/>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59"/>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59"/>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59"/>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59"/>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59"/>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59"/>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59"/>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59"/>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59"/>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59"/>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59"/>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59"/>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59"/>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59"/>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59"/>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59"/>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59"/>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59"/>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59"/>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59"/>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59"/>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59"/>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59"/>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59"/>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59"/>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59"/>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59"/>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59"/>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59"/>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59"/>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59"/>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59"/>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59"/>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59"/>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59"/>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59"/>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59"/>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59"/>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59"/>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59"/>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59"/>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59"/>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59"/>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59"/>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59"/>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59"/>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59"/>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59"/>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59"/>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59"/>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59"/>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59"/>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59"/>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59"/>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59"/>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59"/>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59"/>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59"/>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59"/>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59"/>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59"/>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59"/>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59"/>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59"/>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59"/>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59"/>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59"/>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59"/>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59"/>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59"/>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59"/>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59"/>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59"/>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59"/>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59"/>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59"/>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59"/>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59"/>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59"/>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59"/>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59"/>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59"/>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59"/>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59"/>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59"/>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59"/>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59"/>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59"/>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59"/>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59"/>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59"/>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59"/>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59"/>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59"/>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59"/>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59"/>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59"/>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59"/>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59"/>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59"/>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59"/>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59"/>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59"/>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59"/>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59"/>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59"/>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59"/>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59"/>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59"/>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59"/>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59"/>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59"/>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59"/>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59"/>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59"/>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59"/>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59"/>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59"/>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59"/>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59"/>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59"/>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59"/>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59"/>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59"/>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59"/>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59"/>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59"/>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59"/>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59"/>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59"/>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59"/>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59"/>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59"/>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59"/>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59"/>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59"/>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59"/>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59"/>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59"/>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59"/>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59"/>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59"/>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59"/>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59"/>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59"/>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59"/>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59"/>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59"/>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59"/>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59"/>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59"/>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59"/>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59"/>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59"/>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59"/>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59"/>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59"/>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59"/>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59"/>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59"/>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59"/>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59"/>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59"/>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59"/>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59"/>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59"/>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59"/>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59"/>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59"/>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59"/>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59"/>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59"/>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59"/>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59"/>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59"/>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59"/>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59"/>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59"/>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59"/>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59"/>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59"/>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59"/>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59"/>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59"/>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59"/>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59"/>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59"/>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59"/>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59"/>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59"/>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59"/>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59"/>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59"/>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59"/>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59"/>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59"/>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59"/>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59"/>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59"/>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59"/>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59"/>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59"/>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59"/>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59"/>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59"/>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59"/>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59"/>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59"/>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59"/>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59"/>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59"/>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59"/>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59"/>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59"/>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59"/>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59"/>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59"/>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59"/>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59"/>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59"/>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59"/>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59"/>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59"/>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59"/>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59"/>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59"/>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59"/>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59"/>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59"/>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59"/>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59"/>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59"/>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59"/>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59"/>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59"/>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59"/>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59"/>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59"/>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59"/>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59"/>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59"/>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59"/>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59"/>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59"/>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59"/>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59"/>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59"/>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59"/>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59"/>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59"/>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59"/>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59"/>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59"/>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59"/>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59"/>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59"/>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59"/>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59"/>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59"/>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59"/>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59"/>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59"/>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59"/>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59"/>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59"/>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59"/>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59"/>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59"/>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59"/>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59"/>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59"/>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59"/>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59"/>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59"/>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59"/>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59"/>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59"/>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59"/>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59"/>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59"/>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59"/>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59"/>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59"/>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59"/>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59"/>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59"/>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59"/>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59"/>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59"/>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59"/>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59"/>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59"/>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59"/>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59"/>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59"/>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59"/>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59"/>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59"/>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59"/>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59"/>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59"/>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59"/>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59"/>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59"/>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59"/>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59"/>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59"/>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59"/>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59"/>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59"/>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59"/>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59"/>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59"/>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59"/>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59"/>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59"/>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59"/>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59"/>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59"/>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59"/>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59"/>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59"/>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59"/>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59"/>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59"/>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59"/>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59"/>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59"/>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59"/>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59"/>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59"/>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59"/>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59"/>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59"/>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59"/>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59"/>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59"/>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59"/>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59"/>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59"/>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59"/>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59"/>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59"/>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59"/>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59"/>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59"/>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59"/>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59"/>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59"/>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59"/>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59"/>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59"/>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59"/>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59"/>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59"/>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59"/>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59"/>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59"/>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59"/>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59"/>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59"/>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59"/>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59"/>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59"/>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59"/>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59"/>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59"/>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59"/>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59"/>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59"/>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59"/>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59"/>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59"/>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59"/>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59"/>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59"/>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59"/>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59"/>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59"/>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59"/>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59"/>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59"/>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59"/>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59"/>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59"/>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59"/>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59"/>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59"/>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59"/>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59"/>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59"/>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59"/>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59"/>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59"/>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4">
    <mergeCell ref="A1:B1"/>
    <mergeCell ref="C2:J2"/>
    <mergeCell ref="A3:J3"/>
    <mergeCell ref="C4:J4"/>
    <mergeCell ref="C5:J5"/>
    <mergeCell ref="C6:J6"/>
    <mergeCell ref="C7:J7"/>
    <mergeCell ref="C8:J8"/>
    <mergeCell ref="C9:J9"/>
    <mergeCell ref="C10:J10"/>
    <mergeCell ref="C11:J11"/>
    <mergeCell ref="C12:J12"/>
    <mergeCell ref="A13:J13"/>
    <mergeCell ref="C14:J14"/>
    <mergeCell ref="C15:J15"/>
    <mergeCell ref="C16:J16"/>
    <mergeCell ref="C17:J17"/>
    <mergeCell ref="C18:J18"/>
    <mergeCell ref="C19:J19"/>
    <mergeCell ref="C20:J20"/>
    <mergeCell ref="C21:J21"/>
    <mergeCell ref="C29:J29"/>
    <mergeCell ref="C30:J30"/>
    <mergeCell ref="C31:J31"/>
    <mergeCell ref="C32:J32"/>
    <mergeCell ref="C33:J33"/>
    <mergeCell ref="C34:J34"/>
    <mergeCell ref="C22:J22"/>
    <mergeCell ref="A23:J23"/>
    <mergeCell ref="C24:J24"/>
    <mergeCell ref="C25:J25"/>
    <mergeCell ref="C26:J26"/>
    <mergeCell ref="C27:J27"/>
    <mergeCell ref="A28:J28"/>
  </mergeCells>
  <conditionalFormatting sqref="B4:B12 B14:B22 B24:B27 B29:B34">
    <cfRule type="cellIs" dxfId="7" priority="1" operator="equal">
      <formula>"Pogreška"</formula>
    </cfRule>
  </conditionalFormatting>
  <conditionalFormatting sqref="B4:B12 B14:B22 B24:B27 B29:B34">
    <cfRule type="cellIs" dxfId="8" priority="2" operator="equal">
      <formula>"Upozorenje"</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3.0" topLeftCell="A4" activePane="bottomLeft" state="frozen"/>
      <selection activeCell="B5" sqref="B5" pane="bottomLeft"/>
    </sheetView>
  </sheetViews>
  <sheetFormatPr customHeight="1" defaultColWidth="12.63" defaultRowHeight="15.0"/>
  <cols>
    <col customWidth="1" min="1" max="1" width="10.75"/>
    <col customWidth="1" min="2" max="9" width="12.75"/>
    <col customWidth="1" min="10" max="26" width="8.0"/>
  </cols>
  <sheetData>
    <row r="1" ht="24.75" customHeight="1">
      <c r="A1" s="2" t="s">
        <v>0</v>
      </c>
      <c r="B1" s="3" t="s">
        <v>12</v>
      </c>
      <c r="C1" s="3" t="s">
        <v>1</v>
      </c>
      <c r="D1" s="3" t="s">
        <v>2</v>
      </c>
      <c r="E1" s="3" t="s">
        <v>4</v>
      </c>
      <c r="F1" s="3" t="s">
        <v>3</v>
      </c>
      <c r="G1" s="3" t="s">
        <v>5</v>
      </c>
      <c r="H1" s="5" t="s">
        <v>6</v>
      </c>
      <c r="I1" s="351"/>
      <c r="J1" s="1"/>
      <c r="K1" s="1"/>
      <c r="L1" s="1"/>
      <c r="M1" s="1"/>
      <c r="N1" s="1"/>
      <c r="O1" s="1"/>
      <c r="P1" s="1"/>
      <c r="Q1" s="1"/>
      <c r="R1" s="1"/>
      <c r="S1" s="1"/>
      <c r="T1" s="1"/>
      <c r="U1" s="1"/>
      <c r="V1" s="1"/>
      <c r="W1" s="1"/>
      <c r="X1" s="1"/>
      <c r="Y1" s="1"/>
      <c r="Z1" s="1"/>
    </row>
    <row r="2" ht="46.5" customHeight="1">
      <c r="A2" s="352" t="s">
        <v>3061</v>
      </c>
      <c r="B2" s="28"/>
      <c r="C2" s="28"/>
      <c r="D2" s="28"/>
      <c r="E2" s="28"/>
      <c r="F2" s="28"/>
      <c r="G2" s="28"/>
      <c r="H2" s="28"/>
      <c r="I2" s="29"/>
      <c r="J2" s="1"/>
      <c r="K2" s="1"/>
      <c r="L2" s="1"/>
      <c r="M2" s="1"/>
      <c r="N2" s="1"/>
      <c r="O2" s="1"/>
      <c r="P2" s="1"/>
      <c r="Q2" s="1"/>
      <c r="R2" s="1"/>
      <c r="S2" s="1"/>
      <c r="T2" s="1"/>
      <c r="U2" s="1"/>
      <c r="V2" s="1"/>
      <c r="W2" s="1"/>
      <c r="X2" s="1"/>
      <c r="Y2" s="1"/>
      <c r="Z2" s="1"/>
    </row>
    <row r="3" ht="18.0" customHeight="1">
      <c r="A3" s="353" t="s">
        <v>3062</v>
      </c>
      <c r="B3" s="354" t="s">
        <v>3063</v>
      </c>
      <c r="C3" s="28"/>
      <c r="D3" s="28"/>
      <c r="E3" s="28"/>
      <c r="F3" s="28"/>
      <c r="G3" s="28"/>
      <c r="H3" s="28"/>
      <c r="I3" s="29"/>
      <c r="J3" s="1"/>
      <c r="K3" s="1"/>
      <c r="L3" s="1"/>
      <c r="M3" s="1"/>
      <c r="N3" s="1"/>
      <c r="O3" s="1"/>
      <c r="P3" s="1"/>
      <c r="Q3" s="1"/>
      <c r="R3" s="1"/>
      <c r="S3" s="1"/>
      <c r="T3" s="1"/>
      <c r="U3" s="1"/>
      <c r="V3" s="1"/>
      <c r="W3" s="1"/>
      <c r="X3" s="1"/>
      <c r="Y3" s="1"/>
      <c r="Z3" s="1"/>
    </row>
    <row r="4" ht="19.5" hidden="1" customHeight="1">
      <c r="A4" s="355" t="s">
        <v>3064</v>
      </c>
      <c r="B4" s="356" t="s">
        <v>3065</v>
      </c>
      <c r="C4" s="190"/>
      <c r="D4" s="190"/>
      <c r="E4" s="190"/>
      <c r="F4" s="190"/>
      <c r="G4" s="190"/>
      <c r="H4" s="190"/>
      <c r="I4" s="321"/>
      <c r="J4" s="1"/>
      <c r="K4" s="1"/>
      <c r="L4" s="1"/>
      <c r="M4" s="1"/>
      <c r="N4" s="1"/>
      <c r="O4" s="1"/>
      <c r="P4" s="1"/>
      <c r="Q4" s="1"/>
      <c r="R4" s="1"/>
      <c r="S4" s="1"/>
      <c r="T4" s="1"/>
      <c r="U4" s="1"/>
      <c r="V4" s="1"/>
      <c r="W4" s="1"/>
      <c r="X4" s="1"/>
      <c r="Y4" s="1"/>
      <c r="Z4" s="1"/>
    </row>
    <row r="5" ht="35.25" hidden="1" customHeight="1">
      <c r="A5" s="355" t="s">
        <v>3066</v>
      </c>
      <c r="B5" s="356" t="s">
        <v>3067</v>
      </c>
      <c r="C5" s="190"/>
      <c r="D5" s="190"/>
      <c r="E5" s="190"/>
      <c r="F5" s="190"/>
      <c r="G5" s="190"/>
      <c r="H5" s="190"/>
      <c r="I5" s="321"/>
      <c r="J5" s="1"/>
      <c r="K5" s="1"/>
      <c r="L5" s="1"/>
      <c r="M5" s="1"/>
      <c r="N5" s="1"/>
      <c r="O5" s="1"/>
      <c r="P5" s="1"/>
      <c r="Q5" s="1"/>
      <c r="R5" s="1"/>
      <c r="S5" s="1"/>
      <c r="T5" s="1"/>
      <c r="U5" s="1"/>
      <c r="V5" s="1"/>
      <c r="W5" s="1"/>
      <c r="X5" s="1"/>
      <c r="Y5" s="1"/>
      <c r="Z5" s="1"/>
    </row>
    <row r="6" ht="35.25" hidden="1" customHeight="1">
      <c r="A6" s="355" t="s">
        <v>3068</v>
      </c>
      <c r="B6" s="356" t="s">
        <v>3069</v>
      </c>
      <c r="C6" s="190"/>
      <c r="D6" s="190"/>
      <c r="E6" s="190"/>
      <c r="F6" s="190"/>
      <c r="G6" s="190"/>
      <c r="H6" s="190"/>
      <c r="I6" s="321"/>
      <c r="J6" s="1"/>
      <c r="K6" s="1"/>
      <c r="L6" s="1"/>
      <c r="M6" s="1"/>
      <c r="N6" s="1"/>
      <c r="O6" s="1"/>
      <c r="P6" s="1"/>
      <c r="Q6" s="1"/>
      <c r="R6" s="1"/>
      <c r="S6" s="1"/>
      <c r="T6" s="1"/>
      <c r="U6" s="1"/>
      <c r="V6" s="1"/>
      <c r="W6" s="1"/>
      <c r="X6" s="1"/>
      <c r="Y6" s="1"/>
      <c r="Z6" s="1"/>
    </row>
    <row r="7" ht="45.0" hidden="1" customHeight="1">
      <c r="A7" s="355" t="s">
        <v>3070</v>
      </c>
      <c r="B7" s="356" t="s">
        <v>3071</v>
      </c>
      <c r="C7" s="190"/>
      <c r="D7" s="190"/>
      <c r="E7" s="190"/>
      <c r="F7" s="190"/>
      <c r="G7" s="190"/>
      <c r="H7" s="190"/>
      <c r="I7" s="321"/>
      <c r="J7" s="1"/>
      <c r="K7" s="1"/>
      <c r="L7" s="1"/>
      <c r="M7" s="1"/>
      <c r="N7" s="1"/>
      <c r="O7" s="1"/>
      <c r="P7" s="1"/>
      <c r="Q7" s="1"/>
      <c r="R7" s="1"/>
      <c r="S7" s="1"/>
      <c r="T7" s="1"/>
      <c r="U7" s="1"/>
      <c r="V7" s="1"/>
      <c r="W7" s="1"/>
      <c r="X7" s="1"/>
      <c r="Y7" s="1"/>
      <c r="Z7" s="1"/>
    </row>
    <row r="8" ht="62.25" hidden="1" customHeight="1">
      <c r="A8" s="355" t="s">
        <v>3072</v>
      </c>
      <c r="B8" s="356" t="s">
        <v>3073</v>
      </c>
      <c r="C8" s="190"/>
      <c r="D8" s="190"/>
      <c r="E8" s="190"/>
      <c r="F8" s="190"/>
      <c r="G8" s="190"/>
      <c r="H8" s="190"/>
      <c r="I8" s="321"/>
      <c r="J8" s="1"/>
      <c r="K8" s="1"/>
      <c r="L8" s="1"/>
      <c r="M8" s="1"/>
      <c r="N8" s="1"/>
      <c r="O8" s="1"/>
      <c r="P8" s="1"/>
      <c r="Q8" s="1"/>
      <c r="R8" s="1"/>
      <c r="S8" s="1"/>
      <c r="T8" s="1"/>
      <c r="U8" s="1"/>
      <c r="V8" s="1"/>
      <c r="W8" s="1"/>
      <c r="X8" s="1"/>
      <c r="Y8" s="1"/>
      <c r="Z8" s="1"/>
    </row>
    <row r="9" ht="25.5" hidden="1" customHeight="1">
      <c r="A9" s="355" t="s">
        <v>3074</v>
      </c>
      <c r="B9" s="356" t="s">
        <v>3075</v>
      </c>
      <c r="C9" s="190"/>
      <c r="D9" s="190"/>
      <c r="E9" s="190"/>
      <c r="F9" s="190"/>
      <c r="G9" s="190"/>
      <c r="H9" s="190"/>
      <c r="I9" s="321"/>
      <c r="J9" s="1"/>
      <c r="K9" s="1"/>
      <c r="L9" s="1"/>
      <c r="M9" s="1"/>
      <c r="N9" s="1"/>
      <c r="O9" s="1"/>
      <c r="P9" s="1"/>
      <c r="Q9" s="1"/>
      <c r="R9" s="1"/>
      <c r="S9" s="1"/>
      <c r="T9" s="1"/>
      <c r="U9" s="1"/>
      <c r="V9" s="1"/>
      <c r="W9" s="1"/>
      <c r="X9" s="1"/>
      <c r="Y9" s="1"/>
      <c r="Z9" s="1"/>
    </row>
    <row r="10" ht="25.5" hidden="1" customHeight="1">
      <c r="A10" s="357" t="s">
        <v>3076</v>
      </c>
      <c r="B10" s="358" t="s">
        <v>3077</v>
      </c>
      <c r="C10" s="28"/>
      <c r="D10" s="28"/>
      <c r="E10" s="28"/>
      <c r="F10" s="28"/>
      <c r="G10" s="28"/>
      <c r="H10" s="28"/>
      <c r="I10" s="29"/>
      <c r="J10" s="1"/>
      <c r="K10" s="1"/>
      <c r="L10" s="1"/>
      <c r="M10" s="1"/>
      <c r="N10" s="1"/>
      <c r="O10" s="1"/>
      <c r="P10" s="1"/>
      <c r="Q10" s="1"/>
      <c r="R10" s="1"/>
      <c r="S10" s="1"/>
      <c r="T10" s="1"/>
      <c r="U10" s="1"/>
      <c r="V10" s="1"/>
      <c r="W10" s="1"/>
      <c r="X10" s="1"/>
      <c r="Y10" s="1"/>
      <c r="Z10" s="1"/>
    </row>
    <row r="11" ht="45.0" hidden="1" customHeight="1">
      <c r="A11" s="357" t="s">
        <v>3078</v>
      </c>
      <c r="B11" s="358" t="s">
        <v>3079</v>
      </c>
      <c r="C11" s="28"/>
      <c r="D11" s="28"/>
      <c r="E11" s="28"/>
      <c r="F11" s="28"/>
      <c r="G11" s="28"/>
      <c r="H11" s="28"/>
      <c r="I11" s="29"/>
      <c r="J11" s="1"/>
      <c r="K11" s="1"/>
      <c r="L11" s="1"/>
      <c r="M11" s="1"/>
      <c r="N11" s="1"/>
      <c r="O11" s="1"/>
      <c r="P11" s="1"/>
      <c r="Q11" s="1"/>
      <c r="R11" s="1"/>
      <c r="S11" s="1"/>
      <c r="T11" s="1"/>
      <c r="U11" s="1"/>
      <c r="V11" s="1"/>
      <c r="W11" s="1"/>
      <c r="X11" s="1"/>
      <c r="Y11" s="1"/>
      <c r="Z11" s="1"/>
    </row>
    <row r="12" ht="30.75" customHeight="1">
      <c r="A12" s="359" t="s">
        <v>3080</v>
      </c>
      <c r="B12" s="358" t="s">
        <v>3081</v>
      </c>
      <c r="C12" s="28"/>
      <c r="D12" s="28"/>
      <c r="E12" s="28"/>
      <c r="F12" s="28"/>
      <c r="G12" s="28"/>
      <c r="H12" s="28"/>
      <c r="I12" s="29"/>
      <c r="J12" s="1"/>
      <c r="K12" s="1"/>
      <c r="L12" s="1"/>
      <c r="M12" s="1"/>
      <c r="N12" s="1"/>
      <c r="O12" s="1"/>
      <c r="P12" s="1"/>
      <c r="Q12" s="1"/>
      <c r="R12" s="1"/>
      <c r="S12" s="1"/>
      <c r="T12" s="1"/>
      <c r="U12" s="1"/>
      <c r="V12" s="1"/>
      <c r="W12" s="1"/>
      <c r="X12" s="1"/>
      <c r="Y12" s="1"/>
      <c r="Z12" s="1"/>
    </row>
    <row r="13" ht="30.75" customHeight="1">
      <c r="A13" s="359" t="s">
        <v>3082</v>
      </c>
      <c r="B13" s="358" t="s">
        <v>3083</v>
      </c>
      <c r="C13" s="28"/>
      <c r="D13" s="28"/>
      <c r="E13" s="28"/>
      <c r="F13" s="28"/>
      <c r="G13" s="28"/>
      <c r="H13" s="28"/>
      <c r="I13" s="29"/>
      <c r="J13" s="1"/>
      <c r="K13" s="1"/>
      <c r="L13" s="1"/>
      <c r="M13" s="1"/>
      <c r="N13" s="1"/>
      <c r="O13" s="1"/>
      <c r="P13" s="1"/>
      <c r="Q13" s="1"/>
      <c r="R13" s="1"/>
      <c r="S13" s="1"/>
      <c r="T13" s="1"/>
      <c r="U13" s="1"/>
      <c r="V13" s="1"/>
      <c r="W13" s="1"/>
      <c r="X13" s="1"/>
      <c r="Y13" s="1"/>
      <c r="Z13" s="1"/>
    </row>
    <row r="14" ht="30.75" customHeight="1">
      <c r="A14" s="359" t="s">
        <v>3084</v>
      </c>
      <c r="B14" s="358" t="s">
        <v>3085</v>
      </c>
      <c r="C14" s="28"/>
      <c r="D14" s="28"/>
      <c r="E14" s="28"/>
      <c r="F14" s="28"/>
      <c r="G14" s="28"/>
      <c r="H14" s="28"/>
      <c r="I14" s="29"/>
      <c r="J14" s="1"/>
      <c r="K14" s="1"/>
      <c r="L14" s="1"/>
      <c r="M14" s="1"/>
      <c r="N14" s="1"/>
      <c r="O14" s="1"/>
      <c r="P14" s="1"/>
      <c r="Q14" s="1"/>
      <c r="R14" s="1"/>
      <c r="S14" s="1"/>
      <c r="T14" s="1"/>
      <c r="U14" s="1"/>
      <c r="V14" s="1"/>
      <c r="W14" s="1"/>
      <c r="X14" s="1"/>
      <c r="Y14" s="1"/>
      <c r="Z14" s="1"/>
    </row>
    <row r="15" ht="30.75" customHeight="1">
      <c r="A15" s="359" t="s">
        <v>3086</v>
      </c>
      <c r="B15" s="358" t="s">
        <v>3087</v>
      </c>
      <c r="C15" s="28"/>
      <c r="D15" s="28"/>
      <c r="E15" s="28"/>
      <c r="F15" s="28"/>
      <c r="G15" s="28"/>
      <c r="H15" s="28"/>
      <c r="I15" s="29"/>
      <c r="J15" s="1"/>
      <c r="K15" s="1"/>
      <c r="L15" s="1"/>
      <c r="M15" s="1"/>
      <c r="N15" s="1"/>
      <c r="O15" s="1"/>
      <c r="P15" s="1"/>
      <c r="Q15" s="1"/>
      <c r="R15" s="1"/>
      <c r="S15" s="1"/>
      <c r="T15" s="1"/>
      <c r="U15" s="1"/>
      <c r="V15" s="1"/>
      <c r="W15" s="1"/>
      <c r="X15" s="1"/>
      <c r="Y15" s="1"/>
      <c r="Z15" s="1"/>
    </row>
    <row r="16" ht="6.0" customHeight="1">
      <c r="A16" s="148"/>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48"/>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48"/>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48"/>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48"/>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48"/>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48"/>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48"/>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48"/>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48"/>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48"/>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48"/>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48"/>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48"/>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48"/>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48"/>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48"/>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48"/>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48"/>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48"/>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48"/>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48"/>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48"/>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48"/>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48"/>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48"/>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48"/>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48"/>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48"/>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48"/>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48"/>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48"/>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48"/>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48"/>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48"/>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48"/>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48"/>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48"/>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48"/>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48"/>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48"/>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48"/>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48"/>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48"/>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48"/>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48"/>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48"/>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48"/>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48"/>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48"/>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48"/>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48"/>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48"/>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48"/>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48"/>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48"/>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48"/>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48"/>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48"/>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48"/>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48"/>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48"/>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48"/>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48"/>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48"/>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48"/>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48"/>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48"/>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48"/>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48"/>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48"/>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48"/>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48"/>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48"/>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48"/>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48"/>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48"/>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48"/>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48"/>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48"/>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48"/>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48"/>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48"/>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48"/>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48"/>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48"/>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48"/>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48"/>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48"/>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48"/>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48"/>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48"/>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48"/>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48"/>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48"/>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48"/>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48"/>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48"/>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48"/>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48"/>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48"/>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48"/>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48"/>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48"/>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48"/>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48"/>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48"/>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48"/>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48"/>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48"/>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48"/>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48"/>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48"/>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48"/>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48"/>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48"/>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48"/>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48"/>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48"/>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48"/>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48"/>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48"/>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48"/>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48"/>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48"/>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48"/>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48"/>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48"/>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48"/>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48"/>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48"/>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48"/>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48"/>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48"/>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48"/>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48"/>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48"/>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48"/>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48"/>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48"/>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48"/>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48"/>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48"/>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48"/>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48"/>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48"/>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48"/>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48"/>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48"/>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48"/>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48"/>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48"/>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48"/>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48"/>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48"/>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48"/>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48"/>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48"/>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48"/>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48"/>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48"/>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48"/>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48"/>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48"/>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48"/>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48"/>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48"/>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48"/>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48"/>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48"/>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48"/>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48"/>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48"/>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48"/>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48"/>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48"/>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48"/>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48"/>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48"/>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48"/>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48"/>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48"/>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48"/>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48"/>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48"/>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48"/>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48"/>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48"/>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48"/>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48"/>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48"/>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48"/>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48"/>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48"/>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48"/>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48"/>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48"/>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48"/>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48"/>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48"/>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48"/>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48"/>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48"/>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48"/>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48"/>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48"/>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48"/>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48"/>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48"/>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48"/>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48"/>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48"/>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48"/>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48"/>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48"/>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48"/>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48"/>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48"/>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48"/>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48"/>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48"/>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48"/>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48"/>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48"/>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48"/>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48"/>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48"/>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48"/>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48"/>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48"/>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48"/>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48"/>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48"/>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48"/>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48"/>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48"/>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48"/>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48"/>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48"/>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48"/>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48"/>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48"/>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48"/>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48"/>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48"/>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48"/>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48"/>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48"/>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48"/>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48"/>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48"/>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48"/>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48"/>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48"/>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48"/>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48"/>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48"/>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48"/>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48"/>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48"/>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48"/>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48"/>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48"/>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48"/>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48"/>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48"/>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48"/>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48"/>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48"/>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48"/>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48"/>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48"/>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48"/>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48"/>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48"/>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48"/>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48"/>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48"/>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48"/>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48"/>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48"/>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48"/>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48"/>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48"/>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48"/>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48"/>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48"/>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48"/>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48"/>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48"/>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48"/>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48"/>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48"/>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48"/>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48"/>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48"/>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48"/>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48"/>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48"/>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48"/>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48"/>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48"/>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48"/>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48"/>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48"/>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48"/>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48"/>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48"/>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48"/>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48"/>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48"/>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48"/>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48"/>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48"/>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48"/>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48"/>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48"/>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48"/>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48"/>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48"/>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48"/>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48"/>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48"/>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48"/>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48"/>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48"/>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48"/>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48"/>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48"/>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48"/>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48"/>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48"/>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48"/>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48"/>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48"/>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48"/>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48"/>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48"/>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48"/>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48"/>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48"/>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48"/>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48"/>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48"/>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48"/>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48"/>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48"/>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48"/>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48"/>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48"/>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48"/>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48"/>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48"/>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48"/>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48"/>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48"/>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48"/>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48"/>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48"/>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48"/>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48"/>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48"/>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48"/>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48"/>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48"/>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48"/>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48"/>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48"/>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48"/>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48"/>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48"/>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48"/>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48"/>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48"/>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48"/>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48"/>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48"/>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48"/>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48"/>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48"/>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48"/>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48"/>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48"/>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48"/>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48"/>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48"/>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48"/>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48"/>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48"/>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48"/>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48"/>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48"/>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48"/>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48"/>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48"/>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48"/>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48"/>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48"/>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48"/>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48"/>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48"/>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48"/>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48"/>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48"/>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48"/>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48"/>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48"/>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48"/>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48"/>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48"/>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48"/>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48"/>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48"/>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48"/>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48"/>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48"/>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48"/>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48"/>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48"/>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48"/>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48"/>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48"/>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48"/>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48"/>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48"/>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48"/>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48"/>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48"/>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48"/>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48"/>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48"/>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48"/>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48"/>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48"/>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48"/>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48"/>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48"/>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48"/>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48"/>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48"/>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48"/>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48"/>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48"/>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48"/>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48"/>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48"/>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48"/>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48"/>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48"/>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48"/>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48"/>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48"/>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48"/>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48"/>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48"/>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48"/>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48"/>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48"/>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48"/>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48"/>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48"/>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48"/>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48"/>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48"/>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48"/>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48"/>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48"/>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48"/>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48"/>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48"/>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48"/>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48"/>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48"/>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48"/>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48"/>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48"/>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48"/>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48"/>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48"/>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48"/>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48"/>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48"/>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48"/>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48"/>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48"/>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48"/>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48"/>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48"/>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48"/>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48"/>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48"/>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48"/>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48"/>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48"/>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48"/>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48"/>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48"/>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48"/>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48"/>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48"/>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48"/>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48"/>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48"/>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48"/>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48"/>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48"/>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48"/>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48"/>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48"/>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48"/>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48"/>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48"/>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48"/>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48"/>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48"/>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48"/>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48"/>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48"/>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48"/>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48"/>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48"/>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48"/>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48"/>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48"/>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48"/>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48"/>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48"/>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48"/>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48"/>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48"/>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48"/>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48"/>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48"/>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48"/>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48"/>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48"/>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48"/>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48"/>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48"/>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48"/>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48"/>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48"/>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48"/>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48"/>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48"/>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48"/>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48"/>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48"/>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48"/>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48"/>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48"/>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48"/>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48"/>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48"/>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48"/>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48"/>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48"/>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48"/>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48"/>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48"/>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48"/>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48"/>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48"/>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48"/>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48"/>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48"/>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48"/>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48"/>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48"/>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48"/>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48"/>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48"/>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48"/>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48"/>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48"/>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48"/>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48"/>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48"/>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48"/>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48"/>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48"/>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48"/>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48"/>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48"/>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48"/>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48"/>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48"/>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48"/>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48"/>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48"/>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48"/>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48"/>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48"/>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48"/>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48"/>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48"/>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48"/>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48"/>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48"/>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48"/>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48"/>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48"/>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48"/>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48"/>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48"/>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48"/>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48"/>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48"/>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48"/>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48"/>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48"/>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48"/>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48"/>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48"/>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48"/>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48"/>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48"/>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48"/>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48"/>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48"/>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48"/>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48"/>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48"/>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48"/>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48"/>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48"/>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48"/>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48"/>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48"/>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48"/>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48"/>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48"/>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48"/>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48"/>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48"/>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48"/>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48"/>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48"/>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48"/>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48"/>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48"/>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48"/>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48"/>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48"/>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48"/>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48"/>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48"/>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48"/>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48"/>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48"/>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48"/>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48"/>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48"/>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48"/>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48"/>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48"/>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48"/>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48"/>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48"/>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48"/>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48"/>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48"/>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48"/>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48"/>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48"/>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48"/>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48"/>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48"/>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48"/>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48"/>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48"/>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48"/>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48"/>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48"/>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48"/>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48"/>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48"/>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48"/>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48"/>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48"/>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48"/>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48"/>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48"/>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48"/>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48"/>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48"/>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48"/>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48"/>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48"/>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48"/>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48"/>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48"/>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48"/>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48"/>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48"/>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48"/>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48"/>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48"/>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48"/>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48"/>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48"/>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48"/>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48"/>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48"/>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48"/>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48"/>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48"/>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48"/>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48"/>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48"/>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48"/>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48"/>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48"/>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48"/>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48"/>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48"/>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48"/>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48"/>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48"/>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48"/>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48"/>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48"/>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48"/>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48"/>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48"/>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48"/>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48"/>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48"/>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48"/>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48"/>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48"/>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48"/>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48"/>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48"/>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48"/>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48"/>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48"/>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48"/>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48"/>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48"/>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48"/>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48"/>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48"/>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48"/>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48"/>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48"/>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48"/>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48"/>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48"/>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48"/>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48"/>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48"/>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48"/>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48"/>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48"/>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48"/>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48"/>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48"/>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48"/>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48"/>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48"/>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48"/>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48"/>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48"/>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48"/>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48"/>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48"/>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48"/>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48"/>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48"/>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48"/>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48"/>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48"/>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48"/>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48"/>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48"/>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48"/>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48"/>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48"/>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48"/>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48"/>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48"/>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48"/>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48"/>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48"/>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48"/>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48"/>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48"/>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48"/>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48"/>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48"/>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48"/>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48"/>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48"/>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48"/>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48"/>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48"/>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48"/>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48"/>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48"/>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48"/>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48"/>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48"/>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48"/>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48"/>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48"/>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48"/>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48"/>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48"/>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48"/>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48"/>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48"/>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48"/>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48"/>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48"/>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48"/>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48"/>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48"/>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48"/>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48"/>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48"/>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48"/>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48"/>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48"/>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48"/>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48"/>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48"/>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48"/>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48"/>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48"/>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48"/>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48"/>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48"/>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48"/>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48"/>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48"/>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48"/>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48"/>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48"/>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48"/>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48"/>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48"/>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48"/>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48"/>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48"/>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48"/>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48"/>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48"/>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48"/>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48"/>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48"/>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48"/>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48"/>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48"/>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48"/>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48"/>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48"/>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48"/>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48"/>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48"/>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48"/>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48"/>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48"/>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48"/>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48"/>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48"/>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48"/>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48"/>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48"/>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48"/>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48"/>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48"/>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48"/>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48"/>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48"/>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48"/>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48"/>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48"/>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48"/>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48"/>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48"/>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48"/>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48"/>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48"/>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48"/>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48"/>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48"/>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48"/>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48"/>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48"/>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48"/>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48"/>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48"/>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48"/>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48"/>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48"/>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48"/>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48"/>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48"/>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48"/>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48"/>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48"/>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48"/>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48"/>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48"/>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48"/>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48"/>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48"/>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48"/>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48"/>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48"/>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48"/>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48"/>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48"/>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48"/>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48"/>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48"/>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48"/>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48"/>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48"/>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48"/>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48"/>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48"/>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48"/>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48"/>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48"/>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48"/>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48"/>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48"/>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48"/>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48"/>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48"/>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48"/>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48"/>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48"/>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48"/>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48"/>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48"/>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48"/>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48"/>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48"/>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48"/>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48"/>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48"/>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48"/>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48"/>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48"/>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48"/>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48"/>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48"/>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48"/>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48"/>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48"/>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48"/>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48"/>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48"/>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48"/>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48"/>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48"/>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48"/>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48"/>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48"/>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48"/>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48"/>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48"/>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48"/>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48"/>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48"/>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48"/>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48"/>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48"/>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48"/>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48"/>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48"/>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48"/>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48"/>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48"/>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48"/>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48"/>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48"/>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48"/>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48"/>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48"/>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48"/>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48"/>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B9:I9"/>
    <mergeCell ref="B10:I10"/>
    <mergeCell ref="B11:I11"/>
    <mergeCell ref="B12:I12"/>
    <mergeCell ref="B13:I13"/>
    <mergeCell ref="B14:I14"/>
    <mergeCell ref="B15:I15"/>
    <mergeCell ref="A2:I2"/>
    <mergeCell ref="B3:I3"/>
    <mergeCell ref="B4:I4"/>
    <mergeCell ref="B5:I5"/>
    <mergeCell ref="B6:I6"/>
    <mergeCell ref="B7:I7"/>
    <mergeCell ref="B8:I8"/>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0.88"/>
    <col customWidth="1" min="2" max="10" width="11.75"/>
    <col customWidth="1" min="11" max="26" width="8.0"/>
  </cols>
  <sheetData>
    <row r="1" ht="24.75" customHeight="1">
      <c r="B1" s="2" t="s">
        <v>0</v>
      </c>
      <c r="C1" s="3" t="s">
        <v>12</v>
      </c>
      <c r="D1" s="3" t="s">
        <v>2</v>
      </c>
      <c r="E1" s="4" t="s">
        <v>3</v>
      </c>
      <c r="F1" s="3" t="s">
        <v>4</v>
      </c>
      <c r="G1" s="3" t="s">
        <v>5</v>
      </c>
      <c r="H1" s="3" t="s">
        <v>6</v>
      </c>
      <c r="I1" s="5" t="s">
        <v>7</v>
      </c>
      <c r="J1" s="6"/>
    </row>
    <row r="2" ht="24.75" customHeight="1">
      <c r="A2" s="1"/>
      <c r="B2" s="23" t="s">
        <v>13</v>
      </c>
      <c r="C2" s="24"/>
      <c r="D2" s="24"/>
      <c r="E2" s="24"/>
      <c r="F2" s="24"/>
      <c r="G2" s="24"/>
      <c r="H2" s="24"/>
      <c r="I2" s="24"/>
      <c r="J2" s="25"/>
      <c r="K2" s="1"/>
      <c r="L2" s="1"/>
      <c r="M2" s="1"/>
      <c r="N2" s="1"/>
      <c r="O2" s="1"/>
      <c r="P2" s="1"/>
      <c r="Q2" s="1"/>
      <c r="R2" s="1"/>
      <c r="S2" s="1"/>
      <c r="T2" s="1"/>
      <c r="U2" s="1"/>
      <c r="V2" s="1"/>
      <c r="W2" s="1"/>
      <c r="X2" s="1"/>
      <c r="Y2" s="1"/>
      <c r="Z2" s="1"/>
    </row>
    <row r="3" ht="16.5" customHeight="1">
      <c r="A3" s="1"/>
      <c r="B3" s="26" t="str">
        <f>"Verzija Excel datoteke: "&amp;MID(PraviPod707!G30,1,1)&amp;"."&amp;MID(PraviPod707!G30,2,1)&amp;"."&amp;MID(PraviPod707!G30,3,1)&amp;"."</f>
        <v>Verzija Excel datoteke: 6.0.3.</v>
      </c>
      <c r="C3" s="24"/>
      <c r="D3" s="24"/>
      <c r="E3" s="24"/>
      <c r="F3" s="24"/>
      <c r="G3" s="24"/>
      <c r="H3" s="24"/>
      <c r="I3" s="24"/>
      <c r="J3" s="25"/>
      <c r="K3" s="1"/>
      <c r="L3" s="1"/>
      <c r="M3" s="1"/>
      <c r="N3" s="1"/>
      <c r="O3" s="1"/>
      <c r="P3" s="1"/>
      <c r="Q3" s="1"/>
      <c r="R3" s="1"/>
      <c r="S3" s="1"/>
      <c r="T3" s="1"/>
      <c r="U3" s="1"/>
      <c r="V3" s="1"/>
      <c r="W3" s="1"/>
      <c r="X3" s="1"/>
      <c r="Y3" s="1"/>
      <c r="Z3" s="1"/>
    </row>
    <row r="4" ht="59.25" customHeight="1">
      <c r="B4" s="27" t="s">
        <v>14</v>
      </c>
      <c r="C4" s="28"/>
      <c r="D4" s="28"/>
      <c r="E4" s="28"/>
      <c r="F4" s="28"/>
      <c r="G4" s="28"/>
      <c r="H4" s="28"/>
      <c r="I4" s="28"/>
      <c r="J4" s="29"/>
    </row>
    <row r="5" ht="59.25" customHeight="1">
      <c r="B5" s="30" t="s">
        <v>15</v>
      </c>
      <c r="C5" s="28"/>
      <c r="D5" s="28"/>
      <c r="E5" s="28"/>
      <c r="F5" s="28"/>
      <c r="G5" s="28"/>
      <c r="H5" s="28"/>
      <c r="I5" s="28"/>
      <c r="J5" s="29"/>
    </row>
    <row r="6" ht="53.25" customHeight="1">
      <c r="B6" s="31" t="s">
        <v>16</v>
      </c>
      <c r="C6" s="28"/>
      <c r="D6" s="28"/>
      <c r="E6" s="28"/>
      <c r="F6" s="28"/>
      <c r="G6" s="28"/>
      <c r="H6" s="28"/>
      <c r="I6" s="28"/>
      <c r="J6" s="29"/>
    </row>
    <row r="7" ht="72.75" customHeight="1">
      <c r="B7" s="32" t="s">
        <v>17</v>
      </c>
      <c r="C7" s="33"/>
      <c r="D7" s="33"/>
      <c r="E7" s="33"/>
      <c r="F7" s="33"/>
      <c r="G7" s="33"/>
      <c r="H7" s="33"/>
      <c r="I7" s="33"/>
      <c r="J7" s="34"/>
    </row>
    <row r="8" ht="72.0" customHeight="1">
      <c r="B8" s="35" t="s">
        <v>18</v>
      </c>
      <c r="J8" s="36"/>
    </row>
    <row r="9" ht="34.5" customHeight="1">
      <c r="B9" s="37" t="s">
        <v>19</v>
      </c>
      <c r="J9" s="36"/>
    </row>
    <row r="10" ht="84.0" customHeight="1">
      <c r="B10" s="35" t="s">
        <v>20</v>
      </c>
      <c r="J10" s="36"/>
    </row>
    <row r="11" ht="57.0" customHeight="1">
      <c r="B11" s="37" t="s">
        <v>21</v>
      </c>
      <c r="J11" s="36"/>
    </row>
    <row r="12" ht="72.0" customHeight="1">
      <c r="B12" s="37" t="s">
        <v>22</v>
      </c>
      <c r="J12" s="36"/>
    </row>
    <row r="13" ht="87.75" customHeight="1">
      <c r="B13" s="37" t="s">
        <v>23</v>
      </c>
      <c r="J13" s="36"/>
    </row>
    <row r="14" ht="69.0" customHeight="1">
      <c r="B14" s="37" t="s">
        <v>24</v>
      </c>
      <c r="J14" s="36"/>
    </row>
    <row r="15" ht="98.25" customHeight="1">
      <c r="B15" s="38" t="s">
        <v>25</v>
      </c>
      <c r="C15" s="11"/>
      <c r="D15" s="11"/>
      <c r="E15" s="11"/>
      <c r="F15" s="11"/>
      <c r="G15" s="11"/>
      <c r="H15" s="11"/>
      <c r="I15" s="11"/>
      <c r="J15" s="12"/>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B9:J9"/>
    <mergeCell ref="B10:J10"/>
    <mergeCell ref="B11:J11"/>
    <mergeCell ref="B12:J12"/>
    <mergeCell ref="B13:J13"/>
    <mergeCell ref="B14:J14"/>
    <mergeCell ref="B15:J15"/>
    <mergeCell ref="B2:J2"/>
    <mergeCell ref="B3:J3"/>
    <mergeCell ref="B4:J4"/>
    <mergeCell ref="B5:J5"/>
    <mergeCell ref="B6:J6"/>
    <mergeCell ref="B7:J7"/>
    <mergeCell ref="B8:J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0"/>
    <col customWidth="1" min="2" max="5" width="9.75"/>
    <col customWidth="1" min="6" max="6" width="9.88"/>
    <col customWidth="1" min="7" max="7" width="12.88"/>
    <col customWidth="1" min="8" max="8" width="10.13"/>
    <col customWidth="1" min="9" max="9" width="23.25"/>
    <col customWidth="1" min="10" max="10" width="8.63"/>
    <col customWidth="1" min="11" max="26" width="8.0"/>
  </cols>
  <sheetData>
    <row r="1" ht="12.75" customHeight="1">
      <c r="A1" s="1" t="s">
        <v>26</v>
      </c>
      <c r="B1" s="1" t="s">
        <v>27</v>
      </c>
      <c r="C1" s="1" t="s">
        <v>28</v>
      </c>
      <c r="D1" s="1" t="s">
        <v>29</v>
      </c>
      <c r="E1" s="1" t="s">
        <v>30</v>
      </c>
      <c r="F1" s="39" t="s">
        <v>31</v>
      </c>
      <c r="G1" s="1" t="s">
        <v>32</v>
      </c>
      <c r="H1" s="40" t="s">
        <v>33</v>
      </c>
      <c r="I1" s="1" t="s">
        <v>34</v>
      </c>
      <c r="J1" s="1" t="s">
        <v>35</v>
      </c>
      <c r="K1" s="1"/>
      <c r="L1" s="1"/>
      <c r="M1" s="1"/>
      <c r="N1" s="1"/>
      <c r="O1" s="1"/>
      <c r="P1" s="1"/>
      <c r="Q1" s="1"/>
      <c r="R1" s="1"/>
      <c r="S1" s="1"/>
      <c r="T1" s="1"/>
      <c r="U1" s="1"/>
      <c r="V1" s="1"/>
      <c r="W1" s="1"/>
      <c r="X1" s="1"/>
      <c r="Y1" s="1"/>
      <c r="Z1" s="1"/>
    </row>
    <row r="2" ht="12.75" customHeight="1">
      <c r="A2" s="41">
        <f>PRRAS!I19</f>
        <v>1</v>
      </c>
      <c r="B2" s="42">
        <f>PRRAS!J19</f>
        <v>55800</v>
      </c>
      <c r="C2" s="42">
        <f>PRRAS!K19</f>
        <v>99786</v>
      </c>
      <c r="D2" s="42">
        <v>0.0</v>
      </c>
      <c r="E2" s="42">
        <v>0.0</v>
      </c>
      <c r="F2" s="39">
        <f t="shared" ref="F2:F172" si="1">A2/100*B2+A2/50*C2</f>
        <v>2553.72</v>
      </c>
      <c r="G2" s="43" t="str">
        <f>TRIM(UPPER(RefStr!C13))</f>
        <v>HR7224020061100431431</v>
      </c>
      <c r="H2" s="44">
        <v>0.0</v>
      </c>
      <c r="I2" s="43" t="s">
        <v>36</v>
      </c>
      <c r="J2" s="42">
        <f t="shared" ref="J2:J156" si="2">ABS(B2-ROUND(B2,0))+ABS(C2-ROUND(C2,0))</f>
        <v>0</v>
      </c>
      <c r="K2" s="1"/>
      <c r="L2" s="1"/>
      <c r="M2" s="1"/>
      <c r="N2" s="1"/>
      <c r="O2" s="1"/>
      <c r="P2" s="1"/>
      <c r="Q2" s="1"/>
      <c r="R2" s="1"/>
      <c r="S2" s="1"/>
      <c r="T2" s="1"/>
      <c r="U2" s="1"/>
      <c r="V2" s="1"/>
      <c r="W2" s="1"/>
      <c r="X2" s="1"/>
      <c r="Y2" s="1"/>
      <c r="Z2" s="1"/>
    </row>
    <row r="3" ht="12.75" customHeight="1">
      <c r="A3" s="41">
        <f>PRRAS!I20</f>
        <v>2</v>
      </c>
      <c r="B3" s="42">
        <f>PRRAS!J20</f>
        <v>0</v>
      </c>
      <c r="C3" s="42">
        <f>PRRAS!K20</f>
        <v>0</v>
      </c>
      <c r="D3" s="42">
        <v>0.0</v>
      </c>
      <c r="E3" s="42">
        <v>0.0</v>
      </c>
      <c r="F3" s="39">
        <f t="shared" si="1"/>
        <v>0</v>
      </c>
      <c r="G3" s="1" t="str">
        <f>TEXT(INT(VALUE(RefStr!J11)),"00000000")</f>
        <v>01921401</v>
      </c>
      <c r="I3" s="43" t="s">
        <v>37</v>
      </c>
      <c r="J3" s="42">
        <f t="shared" si="2"/>
        <v>0</v>
      </c>
      <c r="K3" s="1"/>
      <c r="L3" s="1"/>
      <c r="M3" s="1"/>
      <c r="N3" s="1"/>
      <c r="O3" s="1"/>
      <c r="P3" s="1"/>
      <c r="Q3" s="1"/>
      <c r="R3" s="1"/>
      <c r="S3" s="1"/>
      <c r="T3" s="1"/>
      <c r="U3" s="1"/>
      <c r="V3" s="1"/>
      <c r="W3" s="1"/>
      <c r="X3" s="1"/>
      <c r="Y3" s="1"/>
      <c r="Z3" s="1"/>
    </row>
    <row r="4" ht="12.75" customHeight="1">
      <c r="A4" s="41">
        <f>PRRAS!I21</f>
        <v>3</v>
      </c>
      <c r="B4" s="42">
        <f>PRRAS!J21</f>
        <v>0</v>
      </c>
      <c r="C4" s="42">
        <f>PRRAS!K21</f>
        <v>0</v>
      </c>
      <c r="D4" s="42">
        <v>0.0</v>
      </c>
      <c r="E4" s="42">
        <v>0.0</v>
      </c>
      <c r="F4" s="39">
        <f t="shared" si="1"/>
        <v>0</v>
      </c>
      <c r="G4" s="1" t="str">
        <f>IF(ISERROR(RefStr!C7),"-",UPPER(TRIM(RefStr!C7)))</f>
        <v>UDRUGA ŠOKAČKA GRANA OSIJEK</v>
      </c>
      <c r="I4" s="43" t="s">
        <v>38</v>
      </c>
      <c r="J4" s="42">
        <f t="shared" si="2"/>
        <v>0</v>
      </c>
      <c r="K4" s="1"/>
      <c r="L4" s="1"/>
      <c r="M4" s="1"/>
      <c r="N4" s="1"/>
      <c r="O4" s="1"/>
      <c r="P4" s="1"/>
      <c r="Q4" s="1"/>
      <c r="R4" s="1"/>
      <c r="S4" s="1"/>
      <c r="T4" s="1"/>
      <c r="U4" s="1"/>
      <c r="V4" s="1"/>
      <c r="W4" s="1"/>
      <c r="X4" s="1"/>
      <c r="Y4" s="1"/>
      <c r="Z4" s="1"/>
    </row>
    <row r="5" ht="12.75" customHeight="1">
      <c r="A5" s="41">
        <f>PRRAS!I22</f>
        <v>4</v>
      </c>
      <c r="B5" s="42">
        <f>PRRAS!J22</f>
        <v>0</v>
      </c>
      <c r="C5" s="42">
        <f>PRRAS!K22</f>
        <v>0</v>
      </c>
      <c r="D5" s="42">
        <v>0.0</v>
      </c>
      <c r="E5" s="42">
        <v>0.0</v>
      </c>
      <c r="F5" s="39">
        <f t="shared" si="1"/>
        <v>0</v>
      </c>
      <c r="G5" s="1" t="str">
        <f>TEXT(INT(VALUE(RefStr!C9)),"00000")</f>
        <v>31000</v>
      </c>
      <c r="I5" s="43" t="s">
        <v>39</v>
      </c>
      <c r="J5" s="42">
        <f t="shared" si="2"/>
        <v>0</v>
      </c>
      <c r="K5" s="1"/>
      <c r="L5" s="1"/>
      <c r="M5" s="1"/>
      <c r="N5" s="1"/>
      <c r="O5" s="1"/>
      <c r="P5" s="1"/>
      <c r="Q5" s="1"/>
      <c r="R5" s="1"/>
      <c r="S5" s="1"/>
      <c r="T5" s="1"/>
      <c r="U5" s="1"/>
      <c r="V5" s="1"/>
      <c r="W5" s="1"/>
      <c r="X5" s="1"/>
      <c r="Y5" s="1"/>
      <c r="Z5" s="1"/>
    </row>
    <row r="6" ht="12.75" customHeight="1">
      <c r="A6" s="41">
        <f>PRRAS!I23</f>
        <v>5</v>
      </c>
      <c r="B6" s="42">
        <f>PRRAS!J23</f>
        <v>2600</v>
      </c>
      <c r="C6" s="42">
        <f>PRRAS!K23</f>
        <v>1966</v>
      </c>
      <c r="D6" s="42">
        <v>0.0</v>
      </c>
      <c r="E6" s="42">
        <v>0.0</v>
      </c>
      <c r="F6" s="39">
        <f t="shared" si="1"/>
        <v>326.6</v>
      </c>
      <c r="G6" s="1" t="str">
        <f>IF(ISERROR(RefStr!E9),"-",UPPER(TRIM(RefStr!E9)))</f>
        <v>OSIJEK</v>
      </c>
      <c r="I6" s="43" t="s">
        <v>40</v>
      </c>
      <c r="J6" s="42">
        <f t="shared" si="2"/>
        <v>0</v>
      </c>
      <c r="K6" s="1"/>
      <c r="L6" s="1"/>
      <c r="M6" s="1"/>
      <c r="N6" s="1"/>
      <c r="O6" s="1"/>
      <c r="P6" s="1"/>
      <c r="Q6" s="1"/>
      <c r="R6" s="1"/>
      <c r="S6" s="1"/>
      <c r="T6" s="1"/>
      <c r="U6" s="1"/>
      <c r="V6" s="1"/>
      <c r="W6" s="1"/>
      <c r="X6" s="1"/>
      <c r="Y6" s="1"/>
      <c r="Z6" s="1"/>
    </row>
    <row r="7" ht="12.75" customHeight="1">
      <c r="A7" s="41">
        <f>PRRAS!I24</f>
        <v>6</v>
      </c>
      <c r="B7" s="42">
        <f>PRRAS!J24</f>
        <v>2600</v>
      </c>
      <c r="C7" s="42">
        <f>PRRAS!K24</f>
        <v>1966</v>
      </c>
      <c r="D7" s="42">
        <v>0.0</v>
      </c>
      <c r="E7" s="42">
        <v>0.0</v>
      </c>
      <c r="F7" s="39">
        <f t="shared" si="1"/>
        <v>391.92</v>
      </c>
      <c r="G7" s="1" t="str">
        <f>IF(ISERROR(RefStr!C11),"-",(TRIM(RefStr!C11)))</f>
        <v>Kralja Petra Svačića 36</v>
      </c>
      <c r="I7" s="43" t="s">
        <v>41</v>
      </c>
      <c r="J7" s="42">
        <f t="shared" si="2"/>
        <v>0</v>
      </c>
      <c r="K7" s="1"/>
      <c r="L7" s="1"/>
      <c r="M7" s="1"/>
      <c r="N7" s="1"/>
      <c r="O7" s="1"/>
      <c r="P7" s="1"/>
      <c r="Q7" s="1"/>
      <c r="R7" s="1"/>
      <c r="S7" s="1"/>
      <c r="T7" s="1"/>
      <c r="U7" s="1"/>
      <c r="V7" s="1"/>
      <c r="W7" s="1"/>
      <c r="X7" s="1"/>
      <c r="Y7" s="1"/>
      <c r="Z7" s="1"/>
    </row>
    <row r="8" ht="12.75" customHeight="1">
      <c r="A8" s="41">
        <f>PRRAS!I25</f>
        <v>7</v>
      </c>
      <c r="B8" s="42">
        <f>PRRAS!J25</f>
        <v>0</v>
      </c>
      <c r="C8" s="42">
        <f>PRRAS!K25</f>
        <v>0</v>
      </c>
      <c r="D8" s="42">
        <v>0.0</v>
      </c>
      <c r="E8" s="42">
        <v>0.0</v>
      </c>
      <c r="F8" s="39">
        <f t="shared" si="1"/>
        <v>0</v>
      </c>
      <c r="G8" s="1" t="str">
        <f>TEXT(INT(VALUE(RefStr!C15)),"0000")</f>
        <v>9499</v>
      </c>
      <c r="I8" s="43" t="s">
        <v>42</v>
      </c>
      <c r="J8" s="42">
        <f t="shared" si="2"/>
        <v>0</v>
      </c>
      <c r="K8" s="1"/>
      <c r="L8" s="1"/>
      <c r="M8" s="1"/>
      <c r="N8" s="1"/>
      <c r="O8" s="1"/>
      <c r="P8" s="1"/>
      <c r="Q8" s="1"/>
      <c r="R8" s="1"/>
      <c r="S8" s="1"/>
      <c r="T8" s="1"/>
      <c r="U8" s="1"/>
      <c r="V8" s="1"/>
      <c r="W8" s="1"/>
      <c r="X8" s="1"/>
      <c r="Y8" s="1"/>
      <c r="Z8" s="1"/>
    </row>
    <row r="9" ht="12.75" customHeight="1">
      <c r="A9" s="41">
        <f>PRRAS!I26</f>
        <v>8</v>
      </c>
      <c r="B9" s="42">
        <f>PRRAS!J26</f>
        <v>0</v>
      </c>
      <c r="C9" s="42">
        <f>PRRAS!K26</f>
        <v>0</v>
      </c>
      <c r="D9" s="42">
        <v>0.0</v>
      </c>
      <c r="E9" s="42">
        <v>0.0</v>
      </c>
      <c r="F9" s="39">
        <f t="shared" si="1"/>
        <v>0</v>
      </c>
      <c r="G9" s="1" t="str">
        <f>IF(RefStr!J17&lt;&gt;"",TEXT(INT(VALUE(RefStr!J17)),"00"),"00")</f>
        <v>14</v>
      </c>
      <c r="I9" s="43" t="s">
        <v>43</v>
      </c>
      <c r="J9" s="42">
        <f t="shared" si="2"/>
        <v>0</v>
      </c>
      <c r="K9" s="1"/>
      <c r="L9" s="1"/>
      <c r="M9" s="1"/>
      <c r="N9" s="1"/>
      <c r="O9" s="1"/>
      <c r="P9" s="1"/>
      <c r="Q9" s="1"/>
      <c r="R9" s="1"/>
      <c r="S9" s="1"/>
      <c r="T9" s="1"/>
      <c r="U9" s="1"/>
      <c r="V9" s="1"/>
      <c r="W9" s="1"/>
      <c r="X9" s="1"/>
      <c r="Y9" s="1"/>
      <c r="Z9" s="1"/>
    </row>
    <row r="10" ht="12.75" customHeight="1">
      <c r="A10" s="41">
        <f>PRRAS!I27</f>
        <v>9</v>
      </c>
      <c r="B10" s="42">
        <f>PRRAS!J27</f>
        <v>0</v>
      </c>
      <c r="C10" s="42">
        <f>PRRAS!K27</f>
        <v>0</v>
      </c>
      <c r="D10" s="42">
        <v>0.0</v>
      </c>
      <c r="E10" s="42">
        <v>0.0</v>
      </c>
      <c r="F10" s="39">
        <f t="shared" si="1"/>
        <v>0</v>
      </c>
      <c r="G10" s="1" t="str">
        <f>TEXT(INT(VALUE(RefStr!C17)),"000")</f>
        <v>312</v>
      </c>
      <c r="I10" s="43" t="s">
        <v>44</v>
      </c>
      <c r="J10" s="42">
        <f t="shared" si="2"/>
        <v>0</v>
      </c>
      <c r="K10" s="1"/>
      <c r="L10" s="1"/>
      <c r="M10" s="1"/>
      <c r="N10" s="1"/>
      <c r="O10" s="1"/>
      <c r="P10" s="1"/>
      <c r="Q10" s="1"/>
      <c r="R10" s="1"/>
      <c r="S10" s="1"/>
      <c r="T10" s="1"/>
      <c r="U10" s="1"/>
      <c r="V10" s="1"/>
      <c r="W10" s="1"/>
      <c r="X10" s="1"/>
      <c r="Y10" s="1"/>
      <c r="Z10" s="1"/>
    </row>
    <row r="11" ht="12.75" customHeight="1">
      <c r="A11" s="41">
        <f>PRRAS!I28</f>
        <v>10</v>
      </c>
      <c r="B11" s="42">
        <f>PRRAS!J28</f>
        <v>0</v>
      </c>
      <c r="C11" s="42">
        <f>PRRAS!K28</f>
        <v>0</v>
      </c>
      <c r="D11" s="42">
        <v>0.0</v>
      </c>
      <c r="E11" s="42">
        <v>0.0</v>
      </c>
      <c r="F11" s="39">
        <f t="shared" si="1"/>
        <v>0</v>
      </c>
      <c r="G11" s="1" t="s">
        <v>45</v>
      </c>
      <c r="I11" s="45" t="s">
        <v>46</v>
      </c>
      <c r="J11" s="42">
        <f t="shared" si="2"/>
        <v>0</v>
      </c>
      <c r="K11" s="1"/>
      <c r="L11" s="1"/>
      <c r="M11" s="1"/>
      <c r="N11" s="1"/>
      <c r="O11" s="1"/>
      <c r="P11" s="1"/>
      <c r="Q11" s="1"/>
      <c r="R11" s="1"/>
      <c r="S11" s="1"/>
      <c r="T11" s="1"/>
      <c r="U11" s="1"/>
      <c r="V11" s="1"/>
      <c r="W11" s="1"/>
      <c r="X11" s="1"/>
      <c r="Y11" s="1"/>
      <c r="Z11" s="1"/>
    </row>
    <row r="12" ht="12.75" customHeight="1">
      <c r="A12" s="41">
        <f>PRRAS!I29</f>
        <v>11</v>
      </c>
      <c r="B12" s="42">
        <f>PRRAS!J29</f>
        <v>0</v>
      </c>
      <c r="C12" s="42">
        <f>PRRAS!K29</f>
        <v>0</v>
      </c>
      <c r="D12" s="42">
        <v>0.0</v>
      </c>
      <c r="E12" s="42">
        <v>0.0</v>
      </c>
      <c r="F12" s="39">
        <f t="shared" si="1"/>
        <v>0</v>
      </c>
      <c r="G12" s="1" t="s">
        <v>45</v>
      </c>
      <c r="I12" s="45" t="s">
        <v>47</v>
      </c>
      <c r="J12" s="42">
        <f t="shared" si="2"/>
        <v>0</v>
      </c>
      <c r="K12" s="1"/>
      <c r="L12" s="1"/>
      <c r="M12" s="1"/>
      <c r="N12" s="1"/>
      <c r="O12" s="1"/>
      <c r="P12" s="1"/>
      <c r="Q12" s="1"/>
      <c r="R12" s="1"/>
      <c r="S12" s="1"/>
      <c r="T12" s="1"/>
      <c r="U12" s="1"/>
      <c r="V12" s="1"/>
      <c r="W12" s="1"/>
      <c r="X12" s="1"/>
      <c r="Y12" s="1"/>
      <c r="Z12" s="1"/>
    </row>
    <row r="13" ht="12.75" customHeight="1">
      <c r="A13" s="41">
        <f>PRRAS!I30</f>
        <v>12</v>
      </c>
      <c r="B13" s="42">
        <f>PRRAS!J30</f>
        <v>0</v>
      </c>
      <c r="C13" s="42">
        <f>PRRAS!K30</f>
        <v>0</v>
      </c>
      <c r="D13" s="42">
        <v>0.0</v>
      </c>
      <c r="E13" s="42">
        <v>0.0</v>
      </c>
      <c r="F13" s="39">
        <f t="shared" si="1"/>
        <v>0</v>
      </c>
      <c r="G13" s="1" t="s">
        <v>45</v>
      </c>
      <c r="I13" s="45" t="s">
        <v>48</v>
      </c>
      <c r="J13" s="42">
        <f t="shared" si="2"/>
        <v>0</v>
      </c>
      <c r="K13" s="1"/>
      <c r="L13" s="1"/>
      <c r="M13" s="1"/>
      <c r="N13" s="1"/>
      <c r="O13" s="1"/>
      <c r="P13" s="1"/>
      <c r="Q13" s="1"/>
      <c r="R13" s="1"/>
      <c r="S13" s="1"/>
      <c r="T13" s="1"/>
      <c r="U13" s="1"/>
      <c r="V13" s="1"/>
      <c r="W13" s="1"/>
      <c r="X13" s="1"/>
      <c r="Y13" s="1"/>
      <c r="Z13" s="1"/>
    </row>
    <row r="14" ht="12.75" customHeight="1">
      <c r="A14" s="41">
        <f>PRRAS!I31</f>
        <v>13</v>
      </c>
      <c r="B14" s="42">
        <f>PRRAS!J31</f>
        <v>0</v>
      </c>
      <c r="C14" s="42">
        <f>PRRAS!K31</f>
        <v>0</v>
      </c>
      <c r="D14" s="42">
        <v>0.0</v>
      </c>
      <c r="E14" s="42">
        <v>0.0</v>
      </c>
      <c r="F14" s="39">
        <f t="shared" si="1"/>
        <v>0</v>
      </c>
      <c r="G14" s="1" t="s">
        <v>45</v>
      </c>
      <c r="I14" s="45" t="s">
        <v>49</v>
      </c>
      <c r="J14" s="42">
        <f t="shared" si="2"/>
        <v>0</v>
      </c>
      <c r="K14" s="1"/>
      <c r="L14" s="1"/>
      <c r="M14" s="1"/>
      <c r="N14" s="1"/>
      <c r="O14" s="1"/>
      <c r="P14" s="1"/>
      <c r="Q14" s="1"/>
      <c r="R14" s="1"/>
      <c r="S14" s="1"/>
      <c r="T14" s="1"/>
      <c r="U14" s="1"/>
      <c r="V14" s="1"/>
      <c r="W14" s="1"/>
      <c r="X14" s="1"/>
      <c r="Y14" s="1"/>
      <c r="Z14" s="1"/>
    </row>
    <row r="15" ht="12.75" customHeight="1">
      <c r="A15" s="41">
        <f>PRRAS!I32</f>
        <v>14</v>
      </c>
      <c r="B15" s="42">
        <f>PRRAS!J32</f>
        <v>0</v>
      </c>
      <c r="C15" s="42">
        <f>PRRAS!K32</f>
        <v>0</v>
      </c>
      <c r="D15" s="42">
        <v>0.0</v>
      </c>
      <c r="E15" s="42">
        <v>0.0</v>
      </c>
      <c r="F15" s="39">
        <f t="shared" si="1"/>
        <v>0</v>
      </c>
      <c r="G15" s="1" t="s">
        <v>45</v>
      </c>
      <c r="I15" s="45" t="s">
        <v>50</v>
      </c>
      <c r="J15" s="42">
        <f t="shared" si="2"/>
        <v>0</v>
      </c>
      <c r="K15" s="1"/>
      <c r="L15" s="1"/>
      <c r="M15" s="1"/>
      <c r="N15" s="1"/>
      <c r="O15" s="1"/>
      <c r="P15" s="1"/>
      <c r="Q15" s="1"/>
      <c r="R15" s="1"/>
      <c r="S15" s="1"/>
      <c r="T15" s="1"/>
      <c r="U15" s="1"/>
      <c r="V15" s="1"/>
      <c r="W15" s="1"/>
      <c r="X15" s="1"/>
      <c r="Y15" s="1"/>
      <c r="Z15" s="1"/>
    </row>
    <row r="16" ht="12.75" customHeight="1">
      <c r="A16" s="41">
        <f>PRRAS!I33</f>
        <v>15</v>
      </c>
      <c r="B16" s="42">
        <f>PRRAS!J33</f>
        <v>0</v>
      </c>
      <c r="C16" s="42">
        <f>PRRAS!K33</f>
        <v>0</v>
      </c>
      <c r="D16" s="42">
        <v>0.0</v>
      </c>
      <c r="E16" s="42">
        <v>0.0</v>
      </c>
      <c r="F16" s="39">
        <f t="shared" si="1"/>
        <v>0</v>
      </c>
      <c r="G16" s="1" t="s">
        <v>45</v>
      </c>
      <c r="I16" s="45" t="s">
        <v>51</v>
      </c>
      <c r="J16" s="42">
        <f t="shared" si="2"/>
        <v>0</v>
      </c>
      <c r="K16" s="1"/>
      <c r="L16" s="1"/>
      <c r="M16" s="1"/>
      <c r="N16" s="1"/>
      <c r="O16" s="1"/>
      <c r="P16" s="1"/>
      <c r="Q16" s="1"/>
      <c r="R16" s="1"/>
      <c r="S16" s="1"/>
      <c r="T16" s="1"/>
      <c r="U16" s="1"/>
      <c r="V16" s="1"/>
      <c r="W16" s="1"/>
      <c r="X16" s="1"/>
      <c r="Y16" s="1"/>
      <c r="Z16" s="1"/>
    </row>
    <row r="17" ht="12.75" customHeight="1">
      <c r="A17" s="41">
        <f>PRRAS!I34</f>
        <v>16</v>
      </c>
      <c r="B17" s="42">
        <f>PRRAS!J34</f>
        <v>0</v>
      </c>
      <c r="C17" s="42">
        <f>PRRAS!K34</f>
        <v>0</v>
      </c>
      <c r="D17" s="42">
        <v>0.0</v>
      </c>
      <c r="E17" s="42">
        <v>0.0</v>
      </c>
      <c r="F17" s="39">
        <f t="shared" si="1"/>
        <v>0</v>
      </c>
      <c r="G17" s="1" t="s">
        <v>45</v>
      </c>
      <c r="I17" s="45" t="s">
        <v>52</v>
      </c>
      <c r="J17" s="42">
        <f t="shared" si="2"/>
        <v>0</v>
      </c>
      <c r="K17" s="1"/>
      <c r="L17" s="1"/>
      <c r="M17" s="1"/>
      <c r="N17" s="1"/>
      <c r="O17" s="1"/>
      <c r="P17" s="1"/>
      <c r="Q17" s="1"/>
      <c r="R17" s="1"/>
      <c r="S17" s="1"/>
      <c r="T17" s="1"/>
      <c r="U17" s="1"/>
      <c r="V17" s="1"/>
      <c r="W17" s="1"/>
      <c r="X17" s="1"/>
      <c r="Y17" s="1"/>
      <c r="Z17" s="1"/>
    </row>
    <row r="18" ht="12.75" customHeight="1">
      <c r="A18" s="41">
        <f>PRRAS!I35</f>
        <v>17</v>
      </c>
      <c r="B18" s="42">
        <f>PRRAS!J35</f>
        <v>0</v>
      </c>
      <c r="C18" s="42">
        <f>PRRAS!K35</f>
        <v>0</v>
      </c>
      <c r="D18" s="42">
        <v>0.0</v>
      </c>
      <c r="E18" s="42">
        <v>0.0</v>
      </c>
      <c r="F18" s="39">
        <f t="shared" si="1"/>
        <v>0</v>
      </c>
      <c r="G18" s="1" t="str">
        <f>IF(ISERROR(RefStr!D39),"-",UPPER(TRIM(RefStr!D39)))</f>
        <v>GORAN ĐAKOVIĆ</v>
      </c>
      <c r="I18" s="45" t="s">
        <v>53</v>
      </c>
      <c r="J18" s="42">
        <f t="shared" si="2"/>
        <v>0</v>
      </c>
      <c r="K18" s="1"/>
      <c r="L18" s="1"/>
      <c r="M18" s="1"/>
      <c r="N18" s="1"/>
      <c r="O18" s="1"/>
      <c r="P18" s="1"/>
      <c r="Q18" s="1"/>
      <c r="R18" s="1"/>
      <c r="S18" s="1"/>
      <c r="T18" s="1"/>
      <c r="U18" s="1"/>
      <c r="V18" s="1"/>
      <c r="W18" s="1"/>
      <c r="X18" s="1"/>
      <c r="Y18" s="1"/>
      <c r="Z18" s="1"/>
    </row>
    <row r="19" ht="12.75" customHeight="1">
      <c r="A19" s="41">
        <f>PRRAS!I36</f>
        <v>18</v>
      </c>
      <c r="B19" s="42">
        <f>PRRAS!J36</f>
        <v>0</v>
      </c>
      <c r="C19" s="42">
        <f>PRRAS!K36</f>
        <v>0</v>
      </c>
      <c r="D19" s="42">
        <v>0.0</v>
      </c>
      <c r="E19" s="42">
        <v>0.0</v>
      </c>
      <c r="F19" s="39">
        <f t="shared" si="1"/>
        <v>0</v>
      </c>
      <c r="G19" s="1"/>
      <c r="I19" s="45" t="s">
        <v>54</v>
      </c>
      <c r="J19" s="42">
        <f t="shared" si="2"/>
        <v>0</v>
      </c>
      <c r="K19" s="1"/>
      <c r="L19" s="1"/>
      <c r="M19" s="1"/>
      <c r="N19" s="1"/>
      <c r="O19" s="1"/>
      <c r="P19" s="1"/>
      <c r="Q19" s="1"/>
      <c r="R19" s="1"/>
      <c r="S19" s="1"/>
      <c r="T19" s="1"/>
      <c r="U19" s="1"/>
      <c r="V19" s="1"/>
      <c r="W19" s="1"/>
      <c r="X19" s="1"/>
      <c r="Y19" s="1"/>
      <c r="Z19" s="1"/>
    </row>
    <row r="20" ht="12.75" customHeight="1">
      <c r="A20" s="41">
        <f>PRRAS!I37</f>
        <v>19</v>
      </c>
      <c r="B20" s="42">
        <f>PRRAS!J37</f>
        <v>0</v>
      </c>
      <c r="C20" s="42">
        <f>PRRAS!K37</f>
        <v>0</v>
      </c>
      <c r="D20" s="42">
        <v>0.0</v>
      </c>
      <c r="E20" s="42">
        <v>0.0</v>
      </c>
      <c r="F20" s="39">
        <f t="shared" si="1"/>
        <v>0</v>
      </c>
      <c r="G20" s="1" t="str">
        <f>IF(ISERROR(RefStr!D43),"-",UPPER(TRIM(RefStr!D43)))</f>
        <v>SANJA KOPF</v>
      </c>
      <c r="I20" s="43" t="s">
        <v>55</v>
      </c>
      <c r="J20" s="42">
        <f t="shared" si="2"/>
        <v>0</v>
      </c>
      <c r="K20" s="1"/>
      <c r="L20" s="1"/>
      <c r="M20" s="1"/>
      <c r="N20" s="1"/>
      <c r="O20" s="1"/>
      <c r="P20" s="1"/>
      <c r="Q20" s="1"/>
      <c r="R20" s="1"/>
      <c r="S20" s="1"/>
      <c r="T20" s="1"/>
      <c r="U20" s="1"/>
      <c r="V20" s="1"/>
      <c r="W20" s="1"/>
      <c r="X20" s="1"/>
      <c r="Y20" s="1"/>
      <c r="Z20" s="1"/>
    </row>
    <row r="21" ht="12.75" customHeight="1">
      <c r="A21" s="41">
        <f>PRRAS!I38</f>
        <v>20</v>
      </c>
      <c r="B21" s="42">
        <f>PRRAS!J38</f>
        <v>0</v>
      </c>
      <c r="C21" s="42">
        <f>PRRAS!K38</f>
        <v>0</v>
      </c>
      <c r="D21" s="42">
        <v>0.0</v>
      </c>
      <c r="E21" s="42">
        <v>0.0</v>
      </c>
      <c r="F21" s="39">
        <f t="shared" si="1"/>
        <v>0</v>
      </c>
      <c r="G21" s="1" t="str">
        <f>IF(ISERROR(RefStr!D45),"-",UPPER(TRIM(RefStr!D45)))</f>
        <v>031369100</v>
      </c>
      <c r="I21" s="43" t="s">
        <v>56</v>
      </c>
      <c r="J21" s="42">
        <f t="shared" si="2"/>
        <v>0</v>
      </c>
      <c r="K21" s="1"/>
      <c r="L21" s="1"/>
      <c r="M21" s="1"/>
      <c r="N21" s="1"/>
      <c r="O21" s="1"/>
      <c r="P21" s="1"/>
      <c r="Q21" s="1"/>
      <c r="R21" s="1"/>
      <c r="S21" s="1"/>
      <c r="T21" s="1"/>
      <c r="U21" s="1"/>
      <c r="V21" s="1"/>
      <c r="W21" s="1"/>
      <c r="X21" s="1"/>
      <c r="Y21" s="1"/>
      <c r="Z21" s="1"/>
    </row>
    <row r="22" ht="12.75" customHeight="1">
      <c r="A22" s="41">
        <f>PRRAS!I39</f>
        <v>21</v>
      </c>
      <c r="B22" s="42">
        <f>PRRAS!J39</f>
        <v>0</v>
      </c>
      <c r="C22" s="42">
        <f>PRRAS!K39</f>
        <v>0</v>
      </c>
      <c r="D22" s="42">
        <v>0.0</v>
      </c>
      <c r="E22" s="42">
        <v>0.0</v>
      </c>
      <c r="F22" s="39">
        <f t="shared" si="1"/>
        <v>0</v>
      </c>
      <c r="G22" s="1" t="str">
        <f>IF(ISERROR(RefStr!D47),"-",UPPER(TRIM(RefStr!D47)))</f>
        <v>031368696</v>
      </c>
      <c r="I22" s="45" t="s">
        <v>57</v>
      </c>
      <c r="J22" s="42">
        <f t="shared" si="2"/>
        <v>0</v>
      </c>
      <c r="K22" s="1"/>
      <c r="L22" s="1"/>
      <c r="M22" s="1"/>
      <c r="N22" s="1"/>
      <c r="O22" s="1"/>
      <c r="P22" s="1"/>
      <c r="Q22" s="1"/>
      <c r="R22" s="1"/>
      <c r="S22" s="1"/>
      <c r="T22" s="1"/>
      <c r="U22" s="1"/>
      <c r="V22" s="1"/>
      <c r="W22" s="1"/>
      <c r="X22" s="1"/>
      <c r="Y22" s="1"/>
      <c r="Z22" s="1"/>
    </row>
    <row r="23" ht="12.75" customHeight="1">
      <c r="A23" s="41">
        <f>PRRAS!I40</f>
        <v>22</v>
      </c>
      <c r="B23" s="42">
        <f>PRRAS!J40</f>
        <v>0</v>
      </c>
      <c r="C23" s="42">
        <f>PRRAS!K40</f>
        <v>0</v>
      </c>
      <c r="D23" s="42">
        <v>0.0</v>
      </c>
      <c r="E23" s="42">
        <v>0.0</v>
      </c>
      <c r="F23" s="39">
        <f t="shared" si="1"/>
        <v>0</v>
      </c>
      <c r="G23" s="1" t="str">
        <f>IF(ISERROR(RefStr!D49),"-",LOWER(TRIM(RefStr!D49)))</f>
        <v>radiusdo@inet.hr</v>
      </c>
      <c r="I23" s="45" t="s">
        <v>58</v>
      </c>
      <c r="J23" s="42">
        <f t="shared" si="2"/>
        <v>0</v>
      </c>
      <c r="K23" s="1"/>
      <c r="L23" s="1"/>
      <c r="M23" s="1"/>
      <c r="N23" s="1"/>
      <c r="O23" s="1"/>
      <c r="P23" s="1"/>
      <c r="Q23" s="1"/>
      <c r="R23" s="1"/>
      <c r="S23" s="1"/>
      <c r="T23" s="1"/>
      <c r="U23" s="1"/>
      <c r="V23" s="1"/>
      <c r="W23" s="1"/>
      <c r="X23" s="1"/>
      <c r="Y23" s="1"/>
      <c r="Z23" s="1"/>
    </row>
    <row r="24" ht="12.75" customHeight="1">
      <c r="A24" s="41">
        <f>PRRAS!I41</f>
        <v>23</v>
      </c>
      <c r="B24" s="42">
        <f>PRRAS!J41</f>
        <v>0</v>
      </c>
      <c r="C24" s="42">
        <f>PRRAS!K41</f>
        <v>0</v>
      </c>
      <c r="D24" s="42">
        <v>0.0</v>
      </c>
      <c r="E24" s="42">
        <v>0.0</v>
      </c>
      <c r="F24" s="39">
        <f t="shared" si="1"/>
        <v>0</v>
      </c>
      <c r="G24" s="1"/>
      <c r="I24" s="45" t="s">
        <v>59</v>
      </c>
      <c r="J24" s="42">
        <f t="shared" si="2"/>
        <v>0</v>
      </c>
      <c r="K24" s="1"/>
      <c r="L24" s="1"/>
      <c r="M24" s="1"/>
      <c r="N24" s="1"/>
      <c r="O24" s="1"/>
      <c r="P24" s="1"/>
      <c r="Q24" s="1"/>
      <c r="R24" s="1"/>
      <c r="S24" s="1"/>
      <c r="T24" s="1"/>
      <c r="U24" s="1"/>
      <c r="V24" s="1"/>
      <c r="W24" s="1"/>
      <c r="X24" s="1"/>
      <c r="Y24" s="1"/>
      <c r="Z24" s="1"/>
    </row>
    <row r="25" ht="12.75" customHeight="1">
      <c r="A25" s="41">
        <f>PRRAS!I42</f>
        <v>24</v>
      </c>
      <c r="B25" s="42">
        <f>PRRAS!J42</f>
        <v>53200</v>
      </c>
      <c r="C25" s="42">
        <f>PRRAS!K42</f>
        <v>97820</v>
      </c>
      <c r="D25" s="42">
        <v>0.0</v>
      </c>
      <c r="E25" s="42">
        <v>0.0</v>
      </c>
      <c r="F25" s="39">
        <f t="shared" si="1"/>
        <v>59721.6</v>
      </c>
      <c r="G25" s="1"/>
      <c r="I25" s="45" t="s">
        <v>60</v>
      </c>
      <c r="J25" s="42">
        <f t="shared" si="2"/>
        <v>0</v>
      </c>
      <c r="K25" s="1"/>
      <c r="L25" s="1"/>
      <c r="M25" s="1"/>
      <c r="N25" s="1"/>
      <c r="O25" s="1"/>
      <c r="P25" s="1"/>
      <c r="Q25" s="1"/>
      <c r="R25" s="1"/>
      <c r="S25" s="1"/>
      <c r="T25" s="1"/>
      <c r="U25" s="1"/>
      <c r="V25" s="1"/>
      <c r="W25" s="1"/>
      <c r="X25" s="1"/>
      <c r="Y25" s="1"/>
      <c r="Z25" s="1"/>
    </row>
    <row r="26" ht="12.75" customHeight="1">
      <c r="A26" s="41">
        <f>PRRAS!I43</f>
        <v>25</v>
      </c>
      <c r="B26" s="42">
        <f>PRRAS!J43</f>
        <v>41000</v>
      </c>
      <c r="C26" s="42">
        <f>PRRAS!K43</f>
        <v>47500</v>
      </c>
      <c r="D26" s="42">
        <v>0.0</v>
      </c>
      <c r="E26" s="42">
        <v>0.0</v>
      </c>
      <c r="F26" s="39">
        <f t="shared" si="1"/>
        <v>34000</v>
      </c>
      <c r="G26" s="1" t="str">
        <f>MID(TRIM(RefStr!J15),1,4)</f>
        <v>2022</v>
      </c>
      <c r="I26" s="43" t="s">
        <v>61</v>
      </c>
      <c r="J26" s="42">
        <f t="shared" si="2"/>
        <v>0</v>
      </c>
      <c r="K26" s="1"/>
      <c r="L26" s="1"/>
      <c r="M26" s="1"/>
      <c r="N26" s="1"/>
      <c r="O26" s="1"/>
      <c r="P26" s="1"/>
      <c r="Q26" s="1"/>
      <c r="R26" s="1"/>
      <c r="S26" s="1"/>
      <c r="T26" s="1"/>
      <c r="U26" s="1"/>
      <c r="V26" s="1"/>
      <c r="W26" s="1"/>
      <c r="X26" s="1"/>
      <c r="Y26" s="1"/>
      <c r="Z26" s="1"/>
    </row>
    <row r="27" ht="12.75" customHeight="1">
      <c r="A27" s="41">
        <f>PRRAS!I44</f>
        <v>26</v>
      </c>
      <c r="B27" s="42">
        <f>PRRAS!J44</f>
        <v>15000</v>
      </c>
      <c r="C27" s="42">
        <f>PRRAS!K44</f>
        <v>16000</v>
      </c>
      <c r="D27" s="42">
        <v>0.0</v>
      </c>
      <c r="E27" s="42">
        <v>0.0</v>
      </c>
      <c r="F27" s="39">
        <f t="shared" si="1"/>
        <v>12220</v>
      </c>
      <c r="G27" s="46">
        <f>SUM(F2:F172)</f>
        <v>3575055.19</v>
      </c>
      <c r="I27" s="43" t="s">
        <v>62</v>
      </c>
      <c r="J27" s="42">
        <f t="shared" si="2"/>
        <v>0</v>
      </c>
      <c r="K27" s="1"/>
      <c r="L27" s="1"/>
      <c r="M27" s="1"/>
      <c r="N27" s="1"/>
      <c r="O27" s="1"/>
      <c r="P27" s="1"/>
      <c r="Q27" s="1"/>
      <c r="R27" s="1"/>
      <c r="S27" s="1"/>
      <c r="T27" s="1"/>
      <c r="U27" s="1"/>
      <c r="V27" s="1"/>
      <c r="W27" s="1"/>
      <c r="X27" s="1"/>
      <c r="Y27" s="1"/>
      <c r="Z27" s="1"/>
    </row>
    <row r="28" ht="12.75" customHeight="1">
      <c r="A28" s="41">
        <f>PRRAS!I45</f>
        <v>27</v>
      </c>
      <c r="B28" s="42">
        <f>PRRAS!J45</f>
        <v>26000</v>
      </c>
      <c r="C28" s="42">
        <f>PRRAS!K45</f>
        <v>31500</v>
      </c>
      <c r="D28" s="42">
        <v>0.0</v>
      </c>
      <c r="E28" s="42">
        <v>0.0</v>
      </c>
      <c r="F28" s="39">
        <f t="shared" si="1"/>
        <v>24030</v>
      </c>
      <c r="G28" s="1" t="s">
        <v>45</v>
      </c>
      <c r="H28" s="1"/>
      <c r="I28" s="43" t="s">
        <v>63</v>
      </c>
      <c r="J28" s="42">
        <f t="shared" si="2"/>
        <v>0</v>
      </c>
      <c r="K28" s="1"/>
      <c r="L28" s="1"/>
      <c r="M28" s="1"/>
      <c r="N28" s="1"/>
      <c r="O28" s="1"/>
      <c r="P28" s="1"/>
      <c r="Q28" s="1"/>
      <c r="R28" s="1"/>
      <c r="S28" s="1"/>
      <c r="T28" s="1"/>
      <c r="U28" s="1"/>
      <c r="V28" s="1"/>
      <c r="W28" s="1"/>
      <c r="X28" s="1"/>
      <c r="Y28" s="1"/>
      <c r="Z28" s="1"/>
    </row>
    <row r="29" ht="12.75" customHeight="1">
      <c r="A29" s="41">
        <f>PRRAS!I46</f>
        <v>28</v>
      </c>
      <c r="B29" s="42">
        <f>PRRAS!J46</f>
        <v>0</v>
      </c>
      <c r="C29" s="42">
        <f>PRRAS!K46</f>
        <v>0</v>
      </c>
      <c r="D29" s="42">
        <v>0.0</v>
      </c>
      <c r="E29" s="42">
        <v>0.0</v>
      </c>
      <c r="F29" s="39">
        <f t="shared" si="1"/>
        <v>0</v>
      </c>
      <c r="G29" s="1" t="str">
        <f>MID(TRIM(RefStr!J15),6,2)</f>
        <v>12</v>
      </c>
      <c r="I29" s="43" t="s">
        <v>64</v>
      </c>
      <c r="J29" s="42">
        <f t="shared" si="2"/>
        <v>0</v>
      </c>
      <c r="K29" s="1"/>
      <c r="L29" s="1"/>
      <c r="M29" s="1"/>
      <c r="N29" s="1"/>
      <c r="O29" s="1"/>
      <c r="P29" s="1"/>
      <c r="Q29" s="1"/>
      <c r="R29" s="1"/>
      <c r="S29" s="1"/>
      <c r="T29" s="1"/>
      <c r="U29" s="1"/>
      <c r="V29" s="1"/>
      <c r="W29" s="1"/>
      <c r="X29" s="1"/>
      <c r="Y29" s="1"/>
      <c r="Z29" s="1"/>
    </row>
    <row r="30" ht="12.75" customHeight="1">
      <c r="A30" s="41">
        <f>PRRAS!I47</f>
        <v>29</v>
      </c>
      <c r="B30" s="42">
        <f>PRRAS!J47</f>
        <v>0</v>
      </c>
      <c r="C30" s="42">
        <f>PRRAS!K47</f>
        <v>0</v>
      </c>
      <c r="D30" s="42">
        <v>0.0</v>
      </c>
      <c r="E30" s="42">
        <v>0.0</v>
      </c>
      <c r="F30" s="39">
        <f t="shared" si="1"/>
        <v>0</v>
      </c>
      <c r="G30" s="1">
        <v>603.0</v>
      </c>
      <c r="I30" s="43" t="s">
        <v>65</v>
      </c>
      <c r="J30" s="42">
        <f t="shared" si="2"/>
        <v>0</v>
      </c>
      <c r="K30" s="1"/>
      <c r="L30" s="1"/>
      <c r="M30" s="1"/>
      <c r="N30" s="1"/>
      <c r="O30" s="1"/>
      <c r="P30" s="1"/>
      <c r="Q30" s="1"/>
      <c r="R30" s="1"/>
      <c r="S30" s="1"/>
      <c r="T30" s="1"/>
      <c r="U30" s="1"/>
      <c r="V30" s="1"/>
      <c r="W30" s="1"/>
      <c r="X30" s="1"/>
      <c r="Y30" s="1"/>
      <c r="Z30" s="1"/>
    </row>
    <row r="31" ht="12.75" customHeight="1">
      <c r="A31" s="41">
        <f>PRRAS!I48</f>
        <v>30</v>
      </c>
      <c r="B31" s="42">
        <f>PRRAS!J48</f>
        <v>0</v>
      </c>
      <c r="C31" s="42">
        <f>PRRAS!K48</f>
        <v>0</v>
      </c>
      <c r="D31" s="42">
        <v>0.0</v>
      </c>
      <c r="E31" s="42">
        <v>0.0</v>
      </c>
      <c r="F31" s="39">
        <f t="shared" si="1"/>
        <v>0</v>
      </c>
      <c r="G31" s="1">
        <v>707.0</v>
      </c>
      <c r="I31" s="43" t="s">
        <v>66</v>
      </c>
      <c r="J31" s="42">
        <f t="shared" si="2"/>
        <v>0</v>
      </c>
      <c r="K31" s="1"/>
      <c r="L31" s="1"/>
      <c r="M31" s="1"/>
      <c r="N31" s="1"/>
      <c r="O31" s="1"/>
      <c r="P31" s="1"/>
      <c r="Q31" s="1"/>
      <c r="R31" s="1"/>
      <c r="S31" s="1"/>
      <c r="T31" s="1"/>
      <c r="U31" s="1"/>
      <c r="V31" s="1"/>
      <c r="W31" s="1"/>
      <c r="X31" s="1"/>
      <c r="Y31" s="1"/>
      <c r="Z31" s="1"/>
    </row>
    <row r="32" ht="12.75" customHeight="1">
      <c r="A32" s="41">
        <f>PRRAS!I49</f>
        <v>31</v>
      </c>
      <c r="B32" s="42">
        <f>PRRAS!J49</f>
        <v>0</v>
      </c>
      <c r="C32" s="42">
        <f>PRRAS!K49</f>
        <v>0</v>
      </c>
      <c r="D32" s="42">
        <v>0.0</v>
      </c>
      <c r="E32" s="42">
        <v>0.0</v>
      </c>
      <c r="F32" s="39">
        <f t="shared" si="1"/>
        <v>0</v>
      </c>
      <c r="G32" s="1">
        <v>0.0</v>
      </c>
      <c r="I32" s="43" t="s">
        <v>67</v>
      </c>
      <c r="J32" s="42">
        <f t="shared" si="2"/>
        <v>0</v>
      </c>
      <c r="K32" s="1"/>
      <c r="L32" s="1"/>
      <c r="M32" s="1"/>
      <c r="N32" s="1"/>
      <c r="O32" s="1"/>
      <c r="P32" s="1"/>
      <c r="Q32" s="1"/>
      <c r="R32" s="1"/>
      <c r="S32" s="1"/>
      <c r="T32" s="1"/>
      <c r="U32" s="1"/>
      <c r="V32" s="1"/>
      <c r="W32" s="1"/>
      <c r="X32" s="1"/>
      <c r="Y32" s="1"/>
      <c r="Z32" s="1"/>
    </row>
    <row r="33" ht="12.75" customHeight="1">
      <c r="A33" s="41">
        <f>PRRAS!I50</f>
        <v>32</v>
      </c>
      <c r="B33" s="42">
        <f>PRRAS!J50</f>
        <v>0</v>
      </c>
      <c r="C33" s="42">
        <f>PRRAS!K50</f>
        <v>0</v>
      </c>
      <c r="D33" s="42">
        <v>0.0</v>
      </c>
      <c r="E33" s="42">
        <v>0.0</v>
      </c>
      <c r="F33" s="39">
        <f t="shared" si="1"/>
        <v>0</v>
      </c>
      <c r="G33" s="1">
        <v>0.0</v>
      </c>
      <c r="I33" s="43" t="s">
        <v>68</v>
      </c>
      <c r="J33" s="42">
        <f t="shared" si="2"/>
        <v>0</v>
      </c>
      <c r="K33" s="1"/>
      <c r="L33" s="1"/>
      <c r="M33" s="1"/>
      <c r="N33" s="1"/>
      <c r="O33" s="1"/>
      <c r="P33" s="1"/>
      <c r="Q33" s="1"/>
      <c r="R33" s="1"/>
      <c r="S33" s="1"/>
      <c r="T33" s="1"/>
      <c r="U33" s="1"/>
      <c r="V33" s="1"/>
      <c r="W33" s="1"/>
      <c r="X33" s="1"/>
      <c r="Y33" s="1"/>
      <c r="Z33" s="1"/>
    </row>
    <row r="34" ht="12.75" customHeight="1">
      <c r="A34" s="41">
        <f>PRRAS!I51</f>
        <v>33</v>
      </c>
      <c r="B34" s="42">
        <f>PRRAS!J51</f>
        <v>12000</v>
      </c>
      <c r="C34" s="42">
        <f>PRRAS!K51</f>
        <v>10200</v>
      </c>
      <c r="D34" s="42">
        <v>0.0</v>
      </c>
      <c r="E34" s="42">
        <v>0.0</v>
      </c>
      <c r="F34" s="39">
        <f t="shared" si="1"/>
        <v>10692</v>
      </c>
      <c r="G34" s="1">
        <v>0.0</v>
      </c>
      <c r="I34" s="43" t="s">
        <v>69</v>
      </c>
      <c r="J34" s="42">
        <f t="shared" si="2"/>
        <v>0</v>
      </c>
      <c r="K34" s="1"/>
      <c r="L34" s="1"/>
      <c r="M34" s="1"/>
      <c r="N34" s="1"/>
      <c r="O34" s="1"/>
      <c r="P34" s="1"/>
      <c r="Q34" s="1"/>
      <c r="R34" s="1"/>
      <c r="S34" s="1"/>
      <c r="T34" s="1"/>
      <c r="U34" s="1"/>
      <c r="V34" s="1"/>
      <c r="W34" s="1"/>
      <c r="X34" s="1"/>
      <c r="Y34" s="1"/>
      <c r="Z34" s="1"/>
    </row>
    <row r="35" ht="12.75" customHeight="1">
      <c r="A35" s="41">
        <f>PRRAS!I52</f>
        <v>34</v>
      </c>
      <c r="B35" s="42">
        <f>PRRAS!J52</f>
        <v>12000</v>
      </c>
      <c r="C35" s="42">
        <f>PRRAS!K52</f>
        <v>10200</v>
      </c>
      <c r="D35" s="42">
        <v>0.0</v>
      </c>
      <c r="E35" s="42">
        <v>0.0</v>
      </c>
      <c r="F35" s="39">
        <f t="shared" si="1"/>
        <v>11016</v>
      </c>
      <c r="G35" s="1">
        <v>0.0</v>
      </c>
      <c r="I35" s="43" t="s">
        <v>70</v>
      </c>
      <c r="J35" s="42">
        <f t="shared" si="2"/>
        <v>0</v>
      </c>
      <c r="K35" s="1"/>
      <c r="L35" s="1"/>
      <c r="M35" s="1"/>
      <c r="N35" s="1"/>
      <c r="O35" s="1"/>
      <c r="P35" s="1"/>
      <c r="Q35" s="1"/>
      <c r="R35" s="1"/>
      <c r="S35" s="1"/>
      <c r="T35" s="1"/>
      <c r="U35" s="1"/>
      <c r="V35" s="1"/>
      <c r="W35" s="1"/>
      <c r="X35" s="1"/>
      <c r="Y35" s="1"/>
      <c r="Z35" s="1"/>
    </row>
    <row r="36" ht="12.75" customHeight="1">
      <c r="A36" s="41">
        <f>PRRAS!I53</f>
        <v>35</v>
      </c>
      <c r="B36" s="42">
        <f>PRRAS!J53</f>
        <v>0</v>
      </c>
      <c r="C36" s="42">
        <f>PRRAS!K53</f>
        <v>0</v>
      </c>
      <c r="D36" s="42">
        <v>0.0</v>
      </c>
      <c r="E36" s="42">
        <v>0.0</v>
      </c>
      <c r="F36" s="39">
        <f t="shared" si="1"/>
        <v>0</v>
      </c>
      <c r="G36" s="1">
        <v>0.0</v>
      </c>
      <c r="I36" s="43" t="s">
        <v>71</v>
      </c>
      <c r="J36" s="42">
        <f t="shared" si="2"/>
        <v>0</v>
      </c>
      <c r="K36" s="1"/>
      <c r="L36" s="1"/>
      <c r="M36" s="1"/>
      <c r="N36" s="1"/>
      <c r="O36" s="1"/>
      <c r="P36" s="1"/>
      <c r="Q36" s="1"/>
      <c r="R36" s="1"/>
      <c r="S36" s="1"/>
      <c r="T36" s="1"/>
      <c r="U36" s="1"/>
      <c r="V36" s="1"/>
      <c r="W36" s="1"/>
      <c r="X36" s="1"/>
      <c r="Y36" s="1"/>
      <c r="Z36" s="1"/>
    </row>
    <row r="37" ht="12.75" customHeight="1">
      <c r="A37" s="41">
        <f>PRRAS!I54</f>
        <v>36</v>
      </c>
      <c r="B37" s="42">
        <f>PRRAS!J54</f>
        <v>0</v>
      </c>
      <c r="C37" s="42">
        <f>PRRAS!K54</f>
        <v>0</v>
      </c>
      <c r="D37" s="42">
        <v>0.0</v>
      </c>
      <c r="E37" s="42">
        <v>0.0</v>
      </c>
      <c r="F37" s="39">
        <f t="shared" si="1"/>
        <v>0</v>
      </c>
      <c r="G37" s="42">
        <f>SUM(J2:J49)</f>
        <v>0</v>
      </c>
      <c r="I37" s="43" t="s">
        <v>72</v>
      </c>
      <c r="J37" s="42">
        <f t="shared" si="2"/>
        <v>0</v>
      </c>
      <c r="K37" s="1"/>
      <c r="L37" s="1"/>
      <c r="M37" s="1"/>
      <c r="N37" s="1"/>
      <c r="O37" s="1"/>
      <c r="P37" s="1"/>
      <c r="Q37" s="1"/>
      <c r="R37" s="1"/>
      <c r="S37" s="1"/>
      <c r="T37" s="1"/>
      <c r="U37" s="1"/>
      <c r="V37" s="1"/>
      <c r="W37" s="1"/>
      <c r="X37" s="1"/>
      <c r="Y37" s="1"/>
      <c r="Z37" s="1"/>
    </row>
    <row r="38" ht="12.75" customHeight="1">
      <c r="A38" s="41">
        <f>PRRAS!I55</f>
        <v>37</v>
      </c>
      <c r="B38" s="42">
        <f>PRRAS!J55</f>
        <v>200</v>
      </c>
      <c r="C38" s="42">
        <f>PRRAS!K55</f>
        <v>40120</v>
      </c>
      <c r="D38" s="42">
        <v>0.0</v>
      </c>
      <c r="E38" s="42">
        <v>0.0</v>
      </c>
      <c r="F38" s="39">
        <f t="shared" si="1"/>
        <v>29762.8</v>
      </c>
      <c r="G38" s="1" t="str">
        <f>TEXT(INT(VALUE(RefStr!J13)),"00000000000")</f>
        <v>09811369702</v>
      </c>
      <c r="I38" s="43" t="s">
        <v>73</v>
      </c>
      <c r="J38" s="42">
        <f t="shared" si="2"/>
        <v>0</v>
      </c>
      <c r="K38" s="1"/>
      <c r="L38" s="1"/>
      <c r="M38" s="1"/>
      <c r="N38" s="1"/>
      <c r="O38" s="1"/>
      <c r="P38" s="1"/>
      <c r="Q38" s="1"/>
      <c r="R38" s="1"/>
      <c r="S38" s="1"/>
      <c r="T38" s="1"/>
      <c r="U38" s="1"/>
      <c r="V38" s="1"/>
      <c r="W38" s="1"/>
      <c r="X38" s="1"/>
      <c r="Y38" s="1"/>
      <c r="Z38" s="1"/>
    </row>
    <row r="39" ht="12.75" customHeight="1">
      <c r="A39" s="41">
        <f>PRRAS!I56</f>
        <v>38</v>
      </c>
      <c r="B39" s="42">
        <f>PRRAS!J56</f>
        <v>200</v>
      </c>
      <c r="C39" s="42">
        <f>PRRAS!K56</f>
        <v>40120</v>
      </c>
      <c r="D39" s="42">
        <v>0.0</v>
      </c>
      <c r="E39" s="42">
        <v>0.0</v>
      </c>
      <c r="F39" s="39">
        <f t="shared" si="1"/>
        <v>30567.2</v>
      </c>
      <c r="G39" s="1" t="str">
        <f>TEXT(INT(VALUE(RefStr!J9)),"00000")</f>
        <v>96962</v>
      </c>
      <c r="I39" s="43" t="s">
        <v>74</v>
      </c>
      <c r="J39" s="42">
        <f t="shared" si="2"/>
        <v>0</v>
      </c>
      <c r="K39" s="1"/>
      <c r="L39" s="1"/>
      <c r="M39" s="1"/>
      <c r="N39" s="1"/>
      <c r="O39" s="1"/>
      <c r="P39" s="1"/>
      <c r="Q39" s="1"/>
      <c r="R39" s="1"/>
      <c r="S39" s="1"/>
      <c r="T39" s="1"/>
      <c r="U39" s="1"/>
      <c r="V39" s="1"/>
      <c r="W39" s="1"/>
      <c r="X39" s="1"/>
      <c r="Y39" s="1"/>
      <c r="Z39" s="1"/>
    </row>
    <row r="40" ht="12.75" customHeight="1">
      <c r="A40" s="41">
        <f>PRRAS!I57</f>
        <v>39</v>
      </c>
      <c r="B40" s="42">
        <f>PRRAS!J57</f>
        <v>0</v>
      </c>
      <c r="C40" s="42">
        <f>PRRAS!K57</f>
        <v>0</v>
      </c>
      <c r="D40" s="42">
        <v>0.0</v>
      </c>
      <c r="E40" s="42">
        <v>0.0</v>
      </c>
      <c r="F40" s="39">
        <f t="shared" si="1"/>
        <v>0</v>
      </c>
      <c r="G40" s="47" t="str">
        <f>RefStr!J19</f>
        <v>DA</v>
      </c>
      <c r="I40" s="43" t="s">
        <v>75</v>
      </c>
      <c r="J40" s="42">
        <f t="shared" si="2"/>
        <v>0</v>
      </c>
      <c r="K40" s="1"/>
      <c r="L40" s="1"/>
      <c r="M40" s="1"/>
      <c r="N40" s="1"/>
      <c r="O40" s="1"/>
      <c r="P40" s="1"/>
      <c r="Q40" s="1"/>
      <c r="R40" s="1"/>
      <c r="S40" s="1"/>
      <c r="T40" s="1"/>
      <c r="U40" s="1"/>
      <c r="V40" s="1"/>
      <c r="W40" s="1"/>
      <c r="X40" s="1"/>
      <c r="Y40" s="1"/>
      <c r="Z40" s="1"/>
    </row>
    <row r="41" ht="12.75" customHeight="1">
      <c r="A41" s="41">
        <f>PRRAS!I58</f>
        <v>40</v>
      </c>
      <c r="B41" s="42">
        <f>PRRAS!J58</f>
        <v>0</v>
      </c>
      <c r="C41" s="42">
        <f>PRRAS!K58</f>
        <v>0</v>
      </c>
      <c r="D41" s="42">
        <v>0.0</v>
      </c>
      <c r="E41" s="42">
        <v>0.0</v>
      </c>
      <c r="F41" s="39">
        <f t="shared" si="1"/>
        <v>0</v>
      </c>
      <c r="G41" s="1" t="str">
        <f>IF(RefStr!E5&lt;&gt;"",TEXT(RefStr!E5,"YYYYMMDD"),"")</f>
        <v>20220101</v>
      </c>
      <c r="I41" s="43" t="s">
        <v>76</v>
      </c>
      <c r="J41" s="42">
        <f t="shared" si="2"/>
        <v>0</v>
      </c>
      <c r="K41" s="1"/>
      <c r="L41" s="1"/>
      <c r="M41" s="1"/>
      <c r="N41" s="1"/>
      <c r="O41" s="1"/>
      <c r="P41" s="1"/>
      <c r="Q41" s="1"/>
      <c r="R41" s="1"/>
      <c r="S41" s="1"/>
      <c r="T41" s="1"/>
      <c r="U41" s="1"/>
      <c r="V41" s="1"/>
      <c r="W41" s="1"/>
      <c r="X41" s="1"/>
      <c r="Y41" s="1"/>
      <c r="Z41" s="1"/>
    </row>
    <row r="42" ht="12.75" customHeight="1">
      <c r="A42" s="41">
        <f>PRRAS!I59</f>
        <v>41</v>
      </c>
      <c r="B42" s="42">
        <f>PRRAS!J59</f>
        <v>0</v>
      </c>
      <c r="C42" s="42">
        <f>PRRAS!K59</f>
        <v>0</v>
      </c>
      <c r="D42" s="42">
        <v>0.0</v>
      </c>
      <c r="E42" s="42">
        <v>0.0</v>
      </c>
      <c r="F42" s="39">
        <f t="shared" si="1"/>
        <v>0</v>
      </c>
      <c r="G42" s="1" t="str">
        <f>IF(RefStr!G5&lt;&gt;"",TEXT(RefStr!G5,"YYYYMMDD"),"")</f>
        <v>20221231</v>
      </c>
      <c r="I42" s="43" t="s">
        <v>77</v>
      </c>
      <c r="J42" s="42">
        <f t="shared" si="2"/>
        <v>0</v>
      </c>
      <c r="K42" s="1"/>
      <c r="L42" s="1"/>
      <c r="M42" s="1"/>
      <c r="N42" s="1"/>
      <c r="O42" s="1"/>
      <c r="P42" s="1"/>
      <c r="Q42" s="1"/>
      <c r="R42" s="1"/>
      <c r="S42" s="1"/>
      <c r="T42" s="1"/>
      <c r="U42" s="1"/>
      <c r="V42" s="1"/>
      <c r="W42" s="1"/>
      <c r="X42" s="1"/>
      <c r="Y42" s="1"/>
      <c r="Z42" s="1"/>
    </row>
    <row r="43" ht="12.75" customHeight="1">
      <c r="A43" s="41">
        <f>PRRAS!I60</f>
        <v>42</v>
      </c>
      <c r="B43" s="42">
        <f>PRRAS!J60</f>
        <v>0</v>
      </c>
      <c r="C43" s="42">
        <f>PRRAS!K60</f>
        <v>0</v>
      </c>
      <c r="D43" s="42">
        <v>0.0</v>
      </c>
      <c r="E43" s="42">
        <v>0.0</v>
      </c>
      <c r="F43" s="39">
        <f t="shared" si="1"/>
        <v>0</v>
      </c>
      <c r="G43" s="46">
        <f>IF(RefStr!N1=707,PraviPod707!G27+PraviPod709!G27+PraviPod710!G27+SUM(PraviPod708!F2:F203),SUM(PraviPod708!G27)+PraviPod709!G27+PraviPod710!G27)</f>
        <v>11841572.04</v>
      </c>
      <c r="I43" s="43" t="s">
        <v>78</v>
      </c>
      <c r="J43" s="42">
        <f t="shared" si="2"/>
        <v>0</v>
      </c>
      <c r="K43" s="1"/>
      <c r="L43" s="1"/>
      <c r="M43" s="1"/>
      <c r="N43" s="1"/>
      <c r="O43" s="1"/>
      <c r="P43" s="1"/>
      <c r="Q43" s="1"/>
      <c r="R43" s="1"/>
      <c r="S43" s="1"/>
      <c r="T43" s="1"/>
      <c r="U43" s="1"/>
      <c r="V43" s="1"/>
      <c r="W43" s="1"/>
      <c r="X43" s="1"/>
      <c r="Y43" s="1"/>
      <c r="Z43" s="1"/>
    </row>
    <row r="44" ht="12.75" customHeight="1">
      <c r="A44" s="41">
        <f>PRRAS!I61</f>
        <v>43</v>
      </c>
      <c r="B44" s="42">
        <f>PRRAS!J61</f>
        <v>0</v>
      </c>
      <c r="C44" s="42">
        <f>PRRAS!K61</f>
        <v>0</v>
      </c>
      <c r="D44" s="42">
        <v>0.0</v>
      </c>
      <c r="E44" s="42">
        <v>0.0</v>
      </c>
      <c r="F44" s="39">
        <f t="shared" si="1"/>
        <v>0</v>
      </c>
      <c r="G44" s="1"/>
      <c r="I44" s="1"/>
      <c r="J44" s="42">
        <f t="shared" si="2"/>
        <v>0</v>
      </c>
      <c r="K44" s="1"/>
      <c r="L44" s="1"/>
      <c r="M44" s="1"/>
      <c r="N44" s="1"/>
      <c r="O44" s="1"/>
      <c r="P44" s="1"/>
      <c r="Q44" s="1"/>
      <c r="R44" s="1"/>
      <c r="S44" s="1"/>
      <c r="T44" s="1"/>
      <c r="U44" s="1"/>
      <c r="V44" s="1"/>
      <c r="W44" s="1"/>
      <c r="X44" s="1"/>
      <c r="Y44" s="1"/>
      <c r="Z44" s="1"/>
    </row>
    <row r="45" ht="12.75" customHeight="1">
      <c r="A45" s="41">
        <f>PRRAS!I62</f>
        <v>44</v>
      </c>
      <c r="B45" s="42">
        <f>PRRAS!J62</f>
        <v>0</v>
      </c>
      <c r="C45" s="42">
        <f>PRRAS!K62</f>
        <v>0</v>
      </c>
      <c r="D45" s="42">
        <v>0.0</v>
      </c>
      <c r="E45" s="42">
        <v>0.0</v>
      </c>
      <c r="F45" s="39">
        <f t="shared" si="1"/>
        <v>0</v>
      </c>
      <c r="G45" s="1"/>
      <c r="I45" s="1"/>
      <c r="J45" s="42">
        <f t="shared" si="2"/>
        <v>0</v>
      </c>
      <c r="K45" s="1"/>
      <c r="L45" s="1"/>
      <c r="M45" s="1"/>
      <c r="N45" s="1"/>
      <c r="O45" s="1"/>
      <c r="P45" s="1"/>
      <c r="Q45" s="1"/>
      <c r="R45" s="1"/>
      <c r="S45" s="1"/>
      <c r="T45" s="1"/>
      <c r="U45" s="1"/>
      <c r="V45" s="1"/>
      <c r="W45" s="1"/>
      <c r="X45" s="1"/>
      <c r="Y45" s="1"/>
      <c r="Z45" s="1"/>
    </row>
    <row r="46" ht="12.75" customHeight="1">
      <c r="A46" s="41">
        <f>PRRAS!I63</f>
        <v>45</v>
      </c>
      <c r="B46" s="42">
        <f>PRRAS!J63</f>
        <v>0</v>
      </c>
      <c r="C46" s="42">
        <f>PRRAS!K63</f>
        <v>0</v>
      </c>
      <c r="D46" s="42">
        <v>0.0</v>
      </c>
      <c r="E46" s="42">
        <v>0.0</v>
      </c>
      <c r="F46" s="39">
        <f t="shared" si="1"/>
        <v>0</v>
      </c>
      <c r="G46" s="1"/>
      <c r="I46" s="1"/>
      <c r="J46" s="42">
        <f t="shared" si="2"/>
        <v>0</v>
      </c>
      <c r="K46" s="1"/>
      <c r="L46" s="1"/>
      <c r="M46" s="1"/>
      <c r="N46" s="1"/>
      <c r="O46" s="1"/>
      <c r="P46" s="1"/>
      <c r="Q46" s="1"/>
      <c r="R46" s="1"/>
      <c r="S46" s="1"/>
      <c r="T46" s="1"/>
      <c r="U46" s="1"/>
      <c r="V46" s="1"/>
      <c r="W46" s="1"/>
      <c r="X46" s="1"/>
      <c r="Y46" s="1"/>
      <c r="Z46" s="1"/>
    </row>
    <row r="47" ht="12.75" customHeight="1">
      <c r="A47" s="41">
        <f>PRRAS!I64</f>
        <v>46</v>
      </c>
      <c r="B47" s="42">
        <f>PRRAS!J64</f>
        <v>0</v>
      </c>
      <c r="C47" s="42">
        <f>PRRAS!K64</f>
        <v>0</v>
      </c>
      <c r="D47" s="42">
        <v>0.0</v>
      </c>
      <c r="E47" s="42">
        <v>0.0</v>
      </c>
      <c r="F47" s="39">
        <f t="shared" si="1"/>
        <v>0</v>
      </c>
      <c r="G47" s="1"/>
      <c r="I47" s="1"/>
      <c r="J47" s="42">
        <f t="shared" si="2"/>
        <v>0</v>
      </c>
      <c r="K47" s="1"/>
      <c r="L47" s="1"/>
      <c r="M47" s="1"/>
      <c r="N47" s="1"/>
      <c r="O47" s="1"/>
      <c r="P47" s="1"/>
      <c r="Q47" s="1"/>
      <c r="R47" s="1"/>
      <c r="S47" s="1"/>
      <c r="T47" s="1"/>
      <c r="U47" s="1"/>
      <c r="V47" s="1"/>
      <c r="W47" s="1"/>
      <c r="X47" s="1"/>
      <c r="Y47" s="1"/>
      <c r="Z47" s="1"/>
    </row>
    <row r="48" ht="12.75" customHeight="1">
      <c r="A48" s="41">
        <f>PRRAS!I65</f>
        <v>47</v>
      </c>
      <c r="B48" s="42">
        <f>PRRAS!J65</f>
        <v>0</v>
      </c>
      <c r="C48" s="42">
        <f>PRRAS!K65</f>
        <v>0</v>
      </c>
      <c r="D48" s="42">
        <v>0.0</v>
      </c>
      <c r="E48" s="42">
        <v>0.0</v>
      </c>
      <c r="F48" s="39">
        <f t="shared" si="1"/>
        <v>0</v>
      </c>
      <c r="G48" s="1"/>
      <c r="I48" s="1"/>
      <c r="J48" s="42">
        <f t="shared" si="2"/>
        <v>0</v>
      </c>
      <c r="K48" s="1"/>
      <c r="L48" s="1"/>
      <c r="M48" s="1"/>
      <c r="N48" s="1"/>
      <c r="O48" s="1"/>
      <c r="P48" s="1"/>
      <c r="Q48" s="1"/>
      <c r="R48" s="1"/>
      <c r="S48" s="1"/>
      <c r="T48" s="1"/>
      <c r="U48" s="1"/>
      <c r="V48" s="1"/>
      <c r="W48" s="1"/>
      <c r="X48" s="1"/>
      <c r="Y48" s="1"/>
      <c r="Z48" s="1"/>
    </row>
    <row r="49" ht="12.75" customHeight="1">
      <c r="A49" s="41">
        <f>PRRAS!I66</f>
        <v>48</v>
      </c>
      <c r="B49" s="42">
        <f>PRRAS!J66</f>
        <v>0</v>
      </c>
      <c r="C49" s="42">
        <f>PRRAS!K66</f>
        <v>0</v>
      </c>
      <c r="D49" s="42">
        <v>0.0</v>
      </c>
      <c r="E49" s="42">
        <v>0.0</v>
      </c>
      <c r="F49" s="39">
        <f t="shared" si="1"/>
        <v>0</v>
      </c>
      <c r="G49" s="1"/>
      <c r="I49" s="1"/>
      <c r="J49" s="42">
        <f t="shared" si="2"/>
        <v>0</v>
      </c>
      <c r="K49" s="1"/>
      <c r="L49" s="1"/>
      <c r="M49" s="1"/>
      <c r="N49" s="1"/>
      <c r="O49" s="1"/>
      <c r="P49" s="1"/>
      <c r="Q49" s="1"/>
      <c r="R49" s="1"/>
      <c r="S49" s="1"/>
      <c r="T49" s="1"/>
      <c r="U49" s="1"/>
      <c r="V49" s="1"/>
      <c r="W49" s="1"/>
      <c r="X49" s="1"/>
      <c r="Y49" s="1"/>
      <c r="Z49" s="1"/>
    </row>
    <row r="50" ht="12.75" customHeight="1">
      <c r="A50" s="41">
        <f>PRRAS!I67</f>
        <v>49</v>
      </c>
      <c r="B50" s="42">
        <f>PRRAS!J67</f>
        <v>0</v>
      </c>
      <c r="C50" s="42">
        <f>PRRAS!K67</f>
        <v>0</v>
      </c>
      <c r="D50" s="42">
        <v>0.0</v>
      </c>
      <c r="E50" s="42">
        <v>0.0</v>
      </c>
      <c r="F50" s="39">
        <f t="shared" si="1"/>
        <v>0</v>
      </c>
      <c r="G50" s="1"/>
      <c r="I50" s="1"/>
      <c r="J50" s="42">
        <f t="shared" si="2"/>
        <v>0</v>
      </c>
      <c r="K50" s="1"/>
      <c r="L50" s="1"/>
      <c r="M50" s="1"/>
      <c r="N50" s="1"/>
      <c r="O50" s="1"/>
      <c r="P50" s="1"/>
      <c r="Q50" s="1"/>
      <c r="R50" s="1"/>
      <c r="S50" s="1"/>
      <c r="T50" s="1"/>
      <c r="U50" s="1"/>
      <c r="V50" s="1"/>
      <c r="W50" s="1"/>
      <c r="X50" s="1"/>
      <c r="Y50" s="1"/>
      <c r="Z50" s="1"/>
    </row>
    <row r="51" ht="12.75" customHeight="1">
      <c r="A51" s="41">
        <f>PRRAS!I68</f>
        <v>50</v>
      </c>
      <c r="B51" s="42">
        <f>PRRAS!J68</f>
        <v>0</v>
      </c>
      <c r="C51" s="42">
        <f>PRRAS!K68</f>
        <v>0</v>
      </c>
      <c r="D51" s="42">
        <v>0.0</v>
      </c>
      <c r="E51" s="42">
        <v>0.0</v>
      </c>
      <c r="F51" s="39">
        <f t="shared" si="1"/>
        <v>0</v>
      </c>
      <c r="G51" s="1"/>
      <c r="I51" s="1"/>
      <c r="J51" s="42">
        <f t="shared" si="2"/>
        <v>0</v>
      </c>
      <c r="K51" s="1"/>
      <c r="L51" s="1"/>
      <c r="M51" s="1"/>
      <c r="N51" s="1"/>
      <c r="O51" s="1"/>
      <c r="P51" s="1"/>
      <c r="Q51" s="1"/>
      <c r="R51" s="1"/>
      <c r="S51" s="1"/>
      <c r="T51" s="1"/>
      <c r="U51" s="1"/>
      <c r="V51" s="1"/>
      <c r="W51" s="1"/>
      <c r="X51" s="1"/>
      <c r="Y51" s="1"/>
      <c r="Z51" s="1"/>
    </row>
    <row r="52" ht="12.75" customHeight="1">
      <c r="A52" s="41">
        <f>PRRAS!I69</f>
        <v>51</v>
      </c>
      <c r="B52" s="42">
        <f>PRRAS!J69</f>
        <v>0</v>
      </c>
      <c r="C52" s="42">
        <f>PRRAS!K69</f>
        <v>0</v>
      </c>
      <c r="D52" s="42">
        <v>0.0</v>
      </c>
      <c r="E52" s="42">
        <v>0.0</v>
      </c>
      <c r="F52" s="39">
        <f t="shared" si="1"/>
        <v>0</v>
      </c>
      <c r="G52" s="1"/>
      <c r="I52" s="1"/>
      <c r="J52" s="42">
        <f t="shared" si="2"/>
        <v>0</v>
      </c>
      <c r="K52" s="1"/>
      <c r="L52" s="1"/>
      <c r="M52" s="1"/>
      <c r="N52" s="1"/>
      <c r="O52" s="1"/>
      <c r="P52" s="1"/>
      <c r="Q52" s="1"/>
      <c r="R52" s="1"/>
      <c r="S52" s="1"/>
      <c r="T52" s="1"/>
      <c r="U52" s="1"/>
      <c r="V52" s="1"/>
      <c r="W52" s="1"/>
      <c r="X52" s="1"/>
      <c r="Y52" s="1"/>
      <c r="Z52" s="1"/>
    </row>
    <row r="53" ht="12.75" customHeight="1">
      <c r="A53" s="41">
        <f>PRRAS!I70</f>
        <v>52</v>
      </c>
      <c r="B53" s="42">
        <f>PRRAS!J70</f>
        <v>0</v>
      </c>
      <c r="C53" s="42">
        <f>PRRAS!K70</f>
        <v>0</v>
      </c>
      <c r="D53" s="42">
        <v>0.0</v>
      </c>
      <c r="E53" s="42">
        <v>0.0</v>
      </c>
      <c r="F53" s="39">
        <f t="shared" si="1"/>
        <v>0</v>
      </c>
      <c r="G53" s="1"/>
      <c r="I53" s="1"/>
      <c r="J53" s="42">
        <f t="shared" si="2"/>
        <v>0</v>
      </c>
      <c r="K53" s="1"/>
      <c r="L53" s="1"/>
      <c r="M53" s="1"/>
      <c r="N53" s="1"/>
      <c r="O53" s="1"/>
      <c r="P53" s="1"/>
      <c r="Q53" s="1"/>
      <c r="R53" s="1"/>
      <c r="S53" s="1"/>
      <c r="T53" s="1"/>
      <c r="U53" s="1"/>
      <c r="V53" s="1"/>
      <c r="W53" s="1"/>
      <c r="X53" s="1"/>
      <c r="Y53" s="1"/>
      <c r="Z53" s="1"/>
    </row>
    <row r="54" ht="12.75" customHeight="1">
      <c r="A54" s="41">
        <f>PRRAS!I71</f>
        <v>53</v>
      </c>
      <c r="B54" s="42">
        <f>PRRAS!J71</f>
        <v>0</v>
      </c>
      <c r="C54" s="42">
        <f>PRRAS!K71</f>
        <v>0</v>
      </c>
      <c r="D54" s="42">
        <v>0.0</v>
      </c>
      <c r="E54" s="42">
        <v>0.0</v>
      </c>
      <c r="F54" s="39">
        <f t="shared" si="1"/>
        <v>0</v>
      </c>
      <c r="G54" s="1"/>
      <c r="I54" s="1"/>
      <c r="J54" s="42">
        <f t="shared" si="2"/>
        <v>0</v>
      </c>
      <c r="K54" s="1"/>
      <c r="L54" s="1"/>
      <c r="M54" s="1"/>
      <c r="N54" s="1"/>
      <c r="O54" s="1"/>
      <c r="P54" s="1"/>
      <c r="Q54" s="1"/>
      <c r="R54" s="1"/>
      <c r="S54" s="1"/>
      <c r="T54" s="1"/>
      <c r="U54" s="1"/>
      <c r="V54" s="1"/>
      <c r="W54" s="1"/>
      <c r="X54" s="1"/>
      <c r="Y54" s="1"/>
      <c r="Z54" s="1"/>
    </row>
    <row r="55" ht="12.75" customHeight="1">
      <c r="A55" s="41">
        <f>PRRAS!I73</f>
        <v>54</v>
      </c>
      <c r="B55" s="42">
        <f>PRRAS!J73</f>
        <v>58847</v>
      </c>
      <c r="C55" s="42">
        <f>PRRAS!K73</f>
        <v>107655</v>
      </c>
      <c r="D55" s="42">
        <v>0.0</v>
      </c>
      <c r="E55" s="42">
        <v>0.0</v>
      </c>
      <c r="F55" s="39">
        <f t="shared" si="1"/>
        <v>148044.78</v>
      </c>
      <c r="G55" s="1"/>
      <c r="I55" s="1"/>
      <c r="J55" s="42">
        <f t="shared" si="2"/>
        <v>0</v>
      </c>
      <c r="K55" s="1"/>
      <c r="L55" s="1"/>
      <c r="M55" s="1"/>
      <c r="N55" s="1"/>
      <c r="O55" s="1"/>
      <c r="P55" s="1"/>
      <c r="Q55" s="1"/>
      <c r="R55" s="1"/>
      <c r="S55" s="1"/>
      <c r="T55" s="1"/>
      <c r="U55" s="1"/>
      <c r="V55" s="1"/>
      <c r="W55" s="1"/>
      <c r="X55" s="1"/>
      <c r="Y55" s="1"/>
      <c r="Z55" s="1"/>
    </row>
    <row r="56" ht="12.75" customHeight="1">
      <c r="A56" s="41">
        <f>PRRAS!I74</f>
        <v>55</v>
      </c>
      <c r="B56" s="42">
        <f>PRRAS!J74</f>
        <v>0</v>
      </c>
      <c r="C56" s="42">
        <f>PRRAS!K74</f>
        <v>0</v>
      </c>
      <c r="D56" s="42">
        <v>0.0</v>
      </c>
      <c r="E56" s="42">
        <v>0.0</v>
      </c>
      <c r="F56" s="39">
        <f t="shared" si="1"/>
        <v>0</v>
      </c>
      <c r="G56" s="1"/>
      <c r="I56" s="1"/>
      <c r="J56" s="42">
        <f t="shared" si="2"/>
        <v>0</v>
      </c>
      <c r="K56" s="1"/>
      <c r="L56" s="1"/>
      <c r="M56" s="1"/>
      <c r="N56" s="1"/>
      <c r="O56" s="1"/>
      <c r="P56" s="1"/>
      <c r="Q56" s="1"/>
      <c r="R56" s="1"/>
      <c r="S56" s="1"/>
      <c r="T56" s="1"/>
      <c r="U56" s="1"/>
      <c r="V56" s="1"/>
      <c r="W56" s="1"/>
      <c r="X56" s="1"/>
      <c r="Y56" s="1"/>
      <c r="Z56" s="1"/>
    </row>
    <row r="57" ht="12.75" customHeight="1">
      <c r="A57" s="41">
        <f>PRRAS!I75</f>
        <v>56</v>
      </c>
      <c r="B57" s="42">
        <f>PRRAS!J75</f>
        <v>0</v>
      </c>
      <c r="C57" s="42">
        <f>PRRAS!K75</f>
        <v>0</v>
      </c>
      <c r="D57" s="42">
        <v>0.0</v>
      </c>
      <c r="E57" s="42">
        <v>0.0</v>
      </c>
      <c r="F57" s="39">
        <f t="shared" si="1"/>
        <v>0</v>
      </c>
      <c r="G57" s="1"/>
      <c r="I57" s="1"/>
      <c r="J57" s="42">
        <f t="shared" si="2"/>
        <v>0</v>
      </c>
      <c r="K57" s="1"/>
      <c r="L57" s="1"/>
      <c r="M57" s="1"/>
      <c r="N57" s="1"/>
      <c r="O57" s="1"/>
      <c r="P57" s="1"/>
      <c r="Q57" s="1"/>
      <c r="R57" s="1"/>
      <c r="S57" s="1"/>
      <c r="T57" s="1"/>
      <c r="U57" s="1"/>
      <c r="V57" s="1"/>
      <c r="W57" s="1"/>
      <c r="X57" s="1"/>
      <c r="Y57" s="1"/>
      <c r="Z57" s="1"/>
    </row>
    <row r="58" ht="12.75" customHeight="1">
      <c r="A58" s="41">
        <f>PRRAS!I76</f>
        <v>57</v>
      </c>
      <c r="B58" s="42">
        <f>PRRAS!J76</f>
        <v>0</v>
      </c>
      <c r="C58" s="42">
        <f>PRRAS!K76</f>
        <v>0</v>
      </c>
      <c r="D58" s="42">
        <v>0.0</v>
      </c>
      <c r="E58" s="42">
        <v>0.0</v>
      </c>
      <c r="F58" s="39">
        <f t="shared" si="1"/>
        <v>0</v>
      </c>
      <c r="G58" s="1"/>
      <c r="I58" s="1"/>
      <c r="J58" s="42">
        <f t="shared" si="2"/>
        <v>0</v>
      </c>
      <c r="K58" s="1"/>
      <c r="L58" s="1"/>
      <c r="M58" s="1"/>
      <c r="N58" s="1"/>
      <c r="O58" s="1"/>
      <c r="P58" s="1"/>
      <c r="Q58" s="1"/>
      <c r="R58" s="1"/>
      <c r="S58" s="1"/>
      <c r="T58" s="1"/>
      <c r="U58" s="1"/>
      <c r="V58" s="1"/>
      <c r="W58" s="1"/>
      <c r="X58" s="1"/>
      <c r="Y58" s="1"/>
      <c r="Z58" s="1"/>
    </row>
    <row r="59" ht="12.75" customHeight="1">
      <c r="A59" s="41">
        <f>PRRAS!I77</f>
        <v>58</v>
      </c>
      <c r="B59" s="42">
        <f>PRRAS!J77</f>
        <v>0</v>
      </c>
      <c r="C59" s="42">
        <f>PRRAS!K77</f>
        <v>0</v>
      </c>
      <c r="D59" s="42">
        <v>0.0</v>
      </c>
      <c r="E59" s="42">
        <v>0.0</v>
      </c>
      <c r="F59" s="39">
        <f t="shared" si="1"/>
        <v>0</v>
      </c>
      <c r="G59" s="1"/>
      <c r="I59" s="1"/>
      <c r="J59" s="42">
        <f t="shared" si="2"/>
        <v>0</v>
      </c>
      <c r="K59" s="1"/>
      <c r="L59" s="1"/>
      <c r="M59" s="1"/>
      <c r="N59" s="1"/>
      <c r="O59" s="1"/>
      <c r="P59" s="1"/>
      <c r="Q59" s="1"/>
      <c r="R59" s="1"/>
      <c r="S59" s="1"/>
      <c r="T59" s="1"/>
      <c r="U59" s="1"/>
      <c r="V59" s="1"/>
      <c r="W59" s="1"/>
      <c r="X59" s="1"/>
      <c r="Y59" s="1"/>
      <c r="Z59" s="1"/>
    </row>
    <row r="60" ht="12.75" customHeight="1">
      <c r="A60" s="41">
        <f>PRRAS!I78</f>
        <v>59</v>
      </c>
      <c r="B60" s="42">
        <f>PRRAS!J78</f>
        <v>0</v>
      </c>
      <c r="C60" s="42">
        <f>PRRAS!K78</f>
        <v>0</v>
      </c>
      <c r="D60" s="42">
        <v>0.0</v>
      </c>
      <c r="E60" s="42">
        <v>0.0</v>
      </c>
      <c r="F60" s="39">
        <f t="shared" si="1"/>
        <v>0</v>
      </c>
      <c r="G60" s="1"/>
      <c r="I60" s="1"/>
      <c r="J60" s="42">
        <f t="shared" si="2"/>
        <v>0</v>
      </c>
      <c r="K60" s="1"/>
      <c r="L60" s="1"/>
      <c r="M60" s="1"/>
      <c r="N60" s="1"/>
      <c r="O60" s="1"/>
      <c r="P60" s="1"/>
      <c r="Q60" s="1"/>
      <c r="R60" s="1"/>
      <c r="S60" s="1"/>
      <c r="T60" s="1"/>
      <c r="U60" s="1"/>
      <c r="V60" s="1"/>
      <c r="W60" s="1"/>
      <c r="X60" s="1"/>
      <c r="Y60" s="1"/>
      <c r="Z60" s="1"/>
    </row>
    <row r="61" ht="12.75" customHeight="1">
      <c r="A61" s="41">
        <f>PRRAS!I79</f>
        <v>60</v>
      </c>
      <c r="B61" s="42">
        <f>PRRAS!J79</f>
        <v>0</v>
      </c>
      <c r="C61" s="42">
        <f>PRRAS!K79</f>
        <v>0</v>
      </c>
      <c r="D61" s="42">
        <v>0.0</v>
      </c>
      <c r="E61" s="42">
        <v>0.0</v>
      </c>
      <c r="F61" s="39">
        <f t="shared" si="1"/>
        <v>0</v>
      </c>
      <c r="G61" s="1"/>
      <c r="I61" s="1"/>
      <c r="J61" s="42">
        <f t="shared" si="2"/>
        <v>0</v>
      </c>
      <c r="K61" s="1"/>
      <c r="L61" s="1"/>
      <c r="M61" s="1"/>
      <c r="N61" s="1"/>
      <c r="O61" s="1"/>
      <c r="P61" s="1"/>
      <c r="Q61" s="1"/>
      <c r="R61" s="1"/>
      <c r="S61" s="1"/>
      <c r="T61" s="1"/>
      <c r="U61" s="1"/>
      <c r="V61" s="1"/>
      <c r="W61" s="1"/>
      <c r="X61" s="1"/>
      <c r="Y61" s="1"/>
      <c r="Z61" s="1"/>
    </row>
    <row r="62" ht="12.75" customHeight="1">
      <c r="A62" s="41">
        <f>PRRAS!I80</f>
        <v>61</v>
      </c>
      <c r="B62" s="42">
        <f>PRRAS!J80</f>
        <v>0</v>
      </c>
      <c r="C62" s="42">
        <f>PRRAS!K80</f>
        <v>0</v>
      </c>
      <c r="D62" s="42">
        <v>0.0</v>
      </c>
      <c r="E62" s="42">
        <v>0.0</v>
      </c>
      <c r="F62" s="39">
        <f t="shared" si="1"/>
        <v>0</v>
      </c>
      <c r="G62" s="1"/>
      <c r="I62" s="1"/>
      <c r="J62" s="42">
        <f t="shared" si="2"/>
        <v>0</v>
      </c>
      <c r="K62" s="1"/>
      <c r="L62" s="1"/>
      <c r="M62" s="1"/>
      <c r="N62" s="1"/>
      <c r="O62" s="1"/>
      <c r="P62" s="1"/>
      <c r="Q62" s="1"/>
      <c r="R62" s="1"/>
      <c r="S62" s="1"/>
      <c r="T62" s="1"/>
      <c r="U62" s="1"/>
      <c r="V62" s="1"/>
      <c r="W62" s="1"/>
      <c r="X62" s="1"/>
      <c r="Y62" s="1"/>
      <c r="Z62" s="1"/>
    </row>
    <row r="63" ht="12.75" customHeight="1">
      <c r="A63" s="41">
        <f>PRRAS!I81</f>
        <v>62</v>
      </c>
      <c r="B63" s="42">
        <f>PRRAS!J81</f>
        <v>0</v>
      </c>
      <c r="C63" s="42">
        <f>PRRAS!K81</f>
        <v>0</v>
      </c>
      <c r="D63" s="42">
        <v>0.0</v>
      </c>
      <c r="E63" s="42">
        <v>0.0</v>
      </c>
      <c r="F63" s="39">
        <f t="shared" si="1"/>
        <v>0</v>
      </c>
      <c r="G63" s="1"/>
      <c r="I63" s="1"/>
      <c r="J63" s="42">
        <f t="shared" si="2"/>
        <v>0</v>
      </c>
      <c r="K63" s="1"/>
      <c r="L63" s="1"/>
      <c r="M63" s="1"/>
      <c r="N63" s="1"/>
      <c r="O63" s="1"/>
      <c r="P63" s="1"/>
      <c r="Q63" s="1"/>
      <c r="R63" s="1"/>
      <c r="S63" s="1"/>
      <c r="T63" s="1"/>
      <c r="U63" s="1"/>
      <c r="V63" s="1"/>
      <c r="W63" s="1"/>
      <c r="X63" s="1"/>
      <c r="Y63" s="1"/>
      <c r="Z63" s="1"/>
    </row>
    <row r="64" ht="12.75" customHeight="1">
      <c r="A64" s="41">
        <f>PRRAS!I82</f>
        <v>63</v>
      </c>
      <c r="B64" s="42">
        <f>PRRAS!J82</f>
        <v>0</v>
      </c>
      <c r="C64" s="42">
        <f>PRRAS!K82</f>
        <v>0</v>
      </c>
      <c r="D64" s="42">
        <v>0.0</v>
      </c>
      <c r="E64" s="42">
        <v>0.0</v>
      </c>
      <c r="F64" s="39">
        <f t="shared" si="1"/>
        <v>0</v>
      </c>
      <c r="G64" s="1"/>
      <c r="I64" s="1"/>
      <c r="J64" s="42">
        <f t="shared" si="2"/>
        <v>0</v>
      </c>
      <c r="K64" s="1"/>
      <c r="L64" s="1"/>
      <c r="M64" s="1"/>
      <c r="N64" s="1"/>
      <c r="O64" s="1"/>
      <c r="P64" s="1"/>
      <c r="Q64" s="1"/>
      <c r="R64" s="1"/>
      <c r="S64" s="1"/>
      <c r="T64" s="1"/>
      <c r="U64" s="1"/>
      <c r="V64" s="1"/>
      <c r="W64" s="1"/>
      <c r="X64" s="1"/>
      <c r="Y64" s="1"/>
      <c r="Z64" s="1"/>
    </row>
    <row r="65" ht="12.75" customHeight="1">
      <c r="A65" s="41">
        <f>PRRAS!I83</f>
        <v>64</v>
      </c>
      <c r="B65" s="42">
        <f>PRRAS!J83</f>
        <v>0</v>
      </c>
      <c r="C65" s="42">
        <f>PRRAS!K83</f>
        <v>0</v>
      </c>
      <c r="D65" s="42">
        <v>0.0</v>
      </c>
      <c r="E65" s="42">
        <v>0.0</v>
      </c>
      <c r="F65" s="39">
        <f t="shared" si="1"/>
        <v>0</v>
      </c>
      <c r="G65" s="1"/>
      <c r="I65" s="1"/>
      <c r="J65" s="42">
        <f t="shared" si="2"/>
        <v>0</v>
      </c>
      <c r="K65" s="1"/>
      <c r="L65" s="1"/>
      <c r="M65" s="1"/>
      <c r="N65" s="1"/>
      <c r="O65" s="1"/>
      <c r="P65" s="1"/>
      <c r="Q65" s="1"/>
      <c r="R65" s="1"/>
      <c r="S65" s="1"/>
      <c r="T65" s="1"/>
      <c r="U65" s="1"/>
      <c r="V65" s="1"/>
      <c r="W65" s="1"/>
      <c r="X65" s="1"/>
      <c r="Y65" s="1"/>
      <c r="Z65" s="1"/>
    </row>
    <row r="66" ht="12.75" customHeight="1">
      <c r="A66" s="41">
        <f>PRRAS!I84</f>
        <v>65</v>
      </c>
      <c r="B66" s="42">
        <f>PRRAS!J84</f>
        <v>0</v>
      </c>
      <c r="C66" s="42">
        <f>PRRAS!K84</f>
        <v>0</v>
      </c>
      <c r="D66" s="42">
        <v>0.0</v>
      </c>
      <c r="E66" s="42">
        <v>0.0</v>
      </c>
      <c r="F66" s="39">
        <f t="shared" si="1"/>
        <v>0</v>
      </c>
      <c r="G66" s="1"/>
      <c r="I66" s="1"/>
      <c r="J66" s="42">
        <f t="shared" si="2"/>
        <v>0</v>
      </c>
      <c r="K66" s="1"/>
      <c r="L66" s="1"/>
      <c r="M66" s="1"/>
      <c r="N66" s="1"/>
      <c r="O66" s="1"/>
      <c r="P66" s="1"/>
      <c r="Q66" s="1"/>
      <c r="R66" s="1"/>
      <c r="S66" s="1"/>
      <c r="T66" s="1"/>
      <c r="U66" s="1"/>
      <c r="V66" s="1"/>
      <c r="W66" s="1"/>
      <c r="X66" s="1"/>
      <c r="Y66" s="1"/>
      <c r="Z66" s="1"/>
    </row>
    <row r="67" ht="12.75" customHeight="1">
      <c r="A67" s="41">
        <f>PRRAS!I85</f>
        <v>66</v>
      </c>
      <c r="B67" s="42">
        <f>PRRAS!J85</f>
        <v>0</v>
      </c>
      <c r="C67" s="42">
        <f>PRRAS!K85</f>
        <v>0</v>
      </c>
      <c r="D67" s="42">
        <v>0.0</v>
      </c>
      <c r="E67" s="42">
        <v>0.0</v>
      </c>
      <c r="F67" s="39">
        <f t="shared" si="1"/>
        <v>0</v>
      </c>
      <c r="G67" s="1"/>
      <c r="I67" s="1"/>
      <c r="J67" s="42">
        <f t="shared" si="2"/>
        <v>0</v>
      </c>
      <c r="K67" s="1"/>
      <c r="L67" s="1"/>
      <c r="M67" s="1"/>
      <c r="N67" s="1"/>
      <c r="O67" s="1"/>
      <c r="P67" s="1"/>
      <c r="Q67" s="1"/>
      <c r="R67" s="1"/>
      <c r="S67" s="1"/>
      <c r="T67" s="1"/>
      <c r="U67" s="1"/>
      <c r="V67" s="1"/>
      <c r="W67" s="1"/>
      <c r="X67" s="1"/>
      <c r="Y67" s="1"/>
      <c r="Z67" s="1"/>
    </row>
    <row r="68" ht="12.75" customHeight="1">
      <c r="A68" s="41">
        <f>PRRAS!I86</f>
        <v>67</v>
      </c>
      <c r="B68" s="42">
        <f>PRRAS!J86</f>
        <v>57065</v>
      </c>
      <c r="C68" s="42">
        <f>PRRAS!K86</f>
        <v>106217</v>
      </c>
      <c r="D68" s="42">
        <v>0.0</v>
      </c>
      <c r="E68" s="42">
        <v>0.0</v>
      </c>
      <c r="F68" s="39">
        <f t="shared" si="1"/>
        <v>180564.33</v>
      </c>
      <c r="G68" s="1"/>
      <c r="I68" s="1"/>
      <c r="J68" s="42">
        <f t="shared" si="2"/>
        <v>0</v>
      </c>
      <c r="K68" s="1"/>
      <c r="L68" s="1"/>
      <c r="M68" s="1"/>
      <c r="N68" s="1"/>
      <c r="O68" s="1"/>
      <c r="P68" s="1"/>
      <c r="Q68" s="1"/>
      <c r="R68" s="1"/>
      <c r="S68" s="1"/>
      <c r="T68" s="1"/>
      <c r="U68" s="1"/>
      <c r="V68" s="1"/>
      <c r="W68" s="1"/>
      <c r="X68" s="1"/>
      <c r="Y68" s="1"/>
      <c r="Z68" s="1"/>
    </row>
    <row r="69" ht="12.75" customHeight="1">
      <c r="A69" s="41">
        <f>PRRAS!I87</f>
        <v>68</v>
      </c>
      <c r="B69" s="42">
        <f>PRRAS!J87</f>
        <v>0</v>
      </c>
      <c r="C69" s="42">
        <f>PRRAS!K87</f>
        <v>0</v>
      </c>
      <c r="D69" s="42">
        <v>0.0</v>
      </c>
      <c r="E69" s="42">
        <v>0.0</v>
      </c>
      <c r="F69" s="39">
        <f t="shared" si="1"/>
        <v>0</v>
      </c>
      <c r="G69" s="1"/>
      <c r="I69" s="1"/>
      <c r="J69" s="42">
        <f t="shared" si="2"/>
        <v>0</v>
      </c>
      <c r="K69" s="1"/>
      <c r="L69" s="1"/>
      <c r="M69" s="1"/>
      <c r="N69" s="1"/>
      <c r="O69" s="1"/>
      <c r="P69" s="1"/>
      <c r="Q69" s="1"/>
      <c r="R69" s="1"/>
      <c r="S69" s="1"/>
      <c r="T69" s="1"/>
      <c r="U69" s="1"/>
      <c r="V69" s="1"/>
      <c r="W69" s="1"/>
      <c r="X69" s="1"/>
      <c r="Y69" s="1"/>
      <c r="Z69" s="1"/>
    </row>
    <row r="70" ht="12.75" customHeight="1">
      <c r="A70" s="41">
        <f>PRRAS!I88</f>
        <v>69</v>
      </c>
      <c r="B70" s="42">
        <f>PRRAS!J88</f>
        <v>0</v>
      </c>
      <c r="C70" s="42">
        <f>PRRAS!K88</f>
        <v>0</v>
      </c>
      <c r="D70" s="42">
        <v>0.0</v>
      </c>
      <c r="E70" s="42">
        <v>0.0</v>
      </c>
      <c r="F70" s="39">
        <f t="shared" si="1"/>
        <v>0</v>
      </c>
      <c r="G70" s="1"/>
      <c r="I70" s="1"/>
      <c r="J70" s="42">
        <f t="shared" si="2"/>
        <v>0</v>
      </c>
      <c r="K70" s="1"/>
      <c r="L70" s="1"/>
      <c r="M70" s="1"/>
      <c r="N70" s="1"/>
      <c r="O70" s="1"/>
      <c r="P70" s="1"/>
      <c r="Q70" s="1"/>
      <c r="R70" s="1"/>
      <c r="S70" s="1"/>
      <c r="T70" s="1"/>
      <c r="U70" s="1"/>
      <c r="V70" s="1"/>
      <c r="W70" s="1"/>
      <c r="X70" s="1"/>
      <c r="Y70" s="1"/>
      <c r="Z70" s="1"/>
    </row>
    <row r="71" ht="12.75" customHeight="1">
      <c r="A71" s="41">
        <f>PRRAS!I89</f>
        <v>70</v>
      </c>
      <c r="B71" s="42">
        <f>PRRAS!J89</f>
        <v>0</v>
      </c>
      <c r="C71" s="42">
        <f>PRRAS!K89</f>
        <v>0</v>
      </c>
      <c r="D71" s="42">
        <v>0.0</v>
      </c>
      <c r="E71" s="42">
        <v>0.0</v>
      </c>
      <c r="F71" s="39">
        <f t="shared" si="1"/>
        <v>0</v>
      </c>
      <c r="G71" s="1"/>
      <c r="I71" s="1"/>
      <c r="J71" s="42">
        <f t="shared" si="2"/>
        <v>0</v>
      </c>
      <c r="K71" s="1"/>
      <c r="L71" s="1"/>
      <c r="M71" s="1"/>
      <c r="N71" s="1"/>
      <c r="O71" s="1"/>
      <c r="P71" s="1"/>
      <c r="Q71" s="1"/>
      <c r="R71" s="1"/>
      <c r="S71" s="1"/>
      <c r="T71" s="1"/>
      <c r="U71" s="1"/>
      <c r="V71" s="1"/>
      <c r="W71" s="1"/>
      <c r="X71" s="1"/>
      <c r="Y71" s="1"/>
      <c r="Z71" s="1"/>
    </row>
    <row r="72" ht="12.75" customHeight="1">
      <c r="A72" s="41">
        <f>PRRAS!I90</f>
        <v>71</v>
      </c>
      <c r="B72" s="42">
        <f>PRRAS!J90</f>
        <v>0</v>
      </c>
      <c r="C72" s="42">
        <f>PRRAS!K90</f>
        <v>0</v>
      </c>
      <c r="D72" s="42">
        <v>0.0</v>
      </c>
      <c r="E72" s="42">
        <v>0.0</v>
      </c>
      <c r="F72" s="39">
        <f t="shared" si="1"/>
        <v>0</v>
      </c>
      <c r="G72" s="1"/>
      <c r="I72" s="1"/>
      <c r="J72" s="42">
        <f t="shared" si="2"/>
        <v>0</v>
      </c>
      <c r="K72" s="1"/>
      <c r="L72" s="1"/>
      <c r="M72" s="1"/>
      <c r="N72" s="1"/>
      <c r="O72" s="1"/>
      <c r="P72" s="1"/>
      <c r="Q72" s="1"/>
      <c r="R72" s="1"/>
      <c r="S72" s="1"/>
      <c r="T72" s="1"/>
      <c r="U72" s="1"/>
      <c r="V72" s="1"/>
      <c r="W72" s="1"/>
      <c r="X72" s="1"/>
      <c r="Y72" s="1"/>
      <c r="Z72" s="1"/>
    </row>
    <row r="73" ht="12.75" customHeight="1">
      <c r="A73" s="41">
        <f>PRRAS!I91</f>
        <v>72</v>
      </c>
      <c r="B73" s="42">
        <f>PRRAS!J91</f>
        <v>0</v>
      </c>
      <c r="C73" s="42">
        <f>PRRAS!K91</f>
        <v>0</v>
      </c>
      <c r="D73" s="42">
        <v>0.0</v>
      </c>
      <c r="E73" s="42">
        <v>0.0</v>
      </c>
      <c r="F73" s="39">
        <f t="shared" si="1"/>
        <v>0</v>
      </c>
      <c r="G73" s="1"/>
      <c r="I73" s="1"/>
      <c r="J73" s="42">
        <f t="shared" si="2"/>
        <v>0</v>
      </c>
      <c r="K73" s="1"/>
      <c r="L73" s="1"/>
      <c r="M73" s="1"/>
      <c r="N73" s="1"/>
      <c r="O73" s="1"/>
      <c r="P73" s="1"/>
      <c r="Q73" s="1"/>
      <c r="R73" s="1"/>
      <c r="S73" s="1"/>
      <c r="T73" s="1"/>
      <c r="U73" s="1"/>
      <c r="V73" s="1"/>
      <c r="W73" s="1"/>
      <c r="X73" s="1"/>
      <c r="Y73" s="1"/>
      <c r="Z73" s="1"/>
    </row>
    <row r="74" ht="12.75" customHeight="1">
      <c r="A74" s="41">
        <f>PRRAS!I92</f>
        <v>73</v>
      </c>
      <c r="B74" s="42">
        <f>PRRAS!J92</f>
        <v>0</v>
      </c>
      <c r="C74" s="42">
        <f>PRRAS!K92</f>
        <v>0</v>
      </c>
      <c r="D74" s="42">
        <v>0.0</v>
      </c>
      <c r="E74" s="42">
        <v>0.0</v>
      </c>
      <c r="F74" s="39">
        <f t="shared" si="1"/>
        <v>0</v>
      </c>
      <c r="G74" s="1"/>
      <c r="I74" s="1"/>
      <c r="J74" s="42">
        <f t="shared" si="2"/>
        <v>0</v>
      </c>
      <c r="K74" s="1"/>
      <c r="L74" s="1"/>
      <c r="M74" s="1"/>
      <c r="N74" s="1"/>
      <c r="O74" s="1"/>
      <c r="P74" s="1"/>
      <c r="Q74" s="1"/>
      <c r="R74" s="1"/>
      <c r="S74" s="1"/>
      <c r="T74" s="1"/>
      <c r="U74" s="1"/>
      <c r="V74" s="1"/>
      <c r="W74" s="1"/>
      <c r="X74" s="1"/>
      <c r="Y74" s="1"/>
      <c r="Z74" s="1"/>
    </row>
    <row r="75" ht="12.75" customHeight="1">
      <c r="A75" s="41">
        <f>PRRAS!I93</f>
        <v>74</v>
      </c>
      <c r="B75" s="42">
        <f>PRRAS!J93</f>
        <v>0</v>
      </c>
      <c r="C75" s="42">
        <f>PRRAS!K93</f>
        <v>0</v>
      </c>
      <c r="D75" s="42">
        <v>0.0</v>
      </c>
      <c r="E75" s="42">
        <v>0.0</v>
      </c>
      <c r="F75" s="39">
        <f t="shared" si="1"/>
        <v>0</v>
      </c>
      <c r="G75" s="1"/>
      <c r="I75" s="1"/>
      <c r="J75" s="42">
        <f t="shared" si="2"/>
        <v>0</v>
      </c>
      <c r="K75" s="1"/>
      <c r="L75" s="1"/>
      <c r="M75" s="1"/>
      <c r="N75" s="1"/>
      <c r="O75" s="1"/>
      <c r="P75" s="1"/>
      <c r="Q75" s="1"/>
      <c r="R75" s="1"/>
      <c r="S75" s="1"/>
      <c r="T75" s="1"/>
      <c r="U75" s="1"/>
      <c r="V75" s="1"/>
      <c r="W75" s="1"/>
      <c r="X75" s="1"/>
      <c r="Y75" s="1"/>
      <c r="Z75" s="1"/>
    </row>
    <row r="76" ht="12.75" customHeight="1">
      <c r="A76" s="41">
        <f>PRRAS!I94</f>
        <v>75</v>
      </c>
      <c r="B76" s="42">
        <f>PRRAS!J94</f>
        <v>0</v>
      </c>
      <c r="C76" s="42">
        <f>PRRAS!K94</f>
        <v>0</v>
      </c>
      <c r="D76" s="42">
        <v>0.0</v>
      </c>
      <c r="E76" s="42">
        <v>0.0</v>
      </c>
      <c r="F76" s="39">
        <f t="shared" si="1"/>
        <v>0</v>
      </c>
      <c r="G76" s="1"/>
      <c r="I76" s="1"/>
      <c r="J76" s="42">
        <f t="shared" si="2"/>
        <v>0</v>
      </c>
      <c r="K76" s="1"/>
      <c r="L76" s="1"/>
      <c r="M76" s="1"/>
      <c r="N76" s="1"/>
      <c r="O76" s="1"/>
      <c r="P76" s="1"/>
      <c r="Q76" s="1"/>
      <c r="R76" s="1"/>
      <c r="S76" s="1"/>
      <c r="T76" s="1"/>
      <c r="U76" s="1"/>
      <c r="V76" s="1"/>
      <c r="W76" s="1"/>
      <c r="X76" s="1"/>
      <c r="Y76" s="1"/>
      <c r="Z76" s="1"/>
    </row>
    <row r="77" ht="12.75" customHeight="1">
      <c r="A77" s="41">
        <f>PRRAS!I95</f>
        <v>76</v>
      </c>
      <c r="B77" s="42">
        <f>PRRAS!J95</f>
        <v>0</v>
      </c>
      <c r="C77" s="42">
        <f>PRRAS!K95</f>
        <v>0</v>
      </c>
      <c r="D77" s="42">
        <v>0.0</v>
      </c>
      <c r="E77" s="42">
        <v>0.0</v>
      </c>
      <c r="F77" s="39">
        <f t="shared" si="1"/>
        <v>0</v>
      </c>
      <c r="G77" s="1"/>
      <c r="I77" s="1"/>
      <c r="J77" s="42">
        <f t="shared" si="2"/>
        <v>0</v>
      </c>
      <c r="K77" s="1"/>
      <c r="L77" s="1"/>
      <c r="M77" s="1"/>
      <c r="N77" s="1"/>
      <c r="O77" s="1"/>
      <c r="P77" s="1"/>
      <c r="Q77" s="1"/>
      <c r="R77" s="1"/>
      <c r="S77" s="1"/>
      <c r="T77" s="1"/>
      <c r="U77" s="1"/>
      <c r="V77" s="1"/>
      <c r="W77" s="1"/>
      <c r="X77" s="1"/>
      <c r="Y77" s="1"/>
      <c r="Z77" s="1"/>
    </row>
    <row r="78" ht="12.75" customHeight="1">
      <c r="A78" s="41">
        <f>PRRAS!I96</f>
        <v>77</v>
      </c>
      <c r="B78" s="42">
        <f>PRRAS!J96</f>
        <v>0</v>
      </c>
      <c r="C78" s="42">
        <f>PRRAS!K96</f>
        <v>0</v>
      </c>
      <c r="D78" s="42">
        <v>0.0</v>
      </c>
      <c r="E78" s="42">
        <v>0.0</v>
      </c>
      <c r="F78" s="39">
        <f t="shared" si="1"/>
        <v>0</v>
      </c>
      <c r="G78" s="1"/>
      <c r="I78" s="1"/>
      <c r="J78" s="42">
        <f t="shared" si="2"/>
        <v>0</v>
      </c>
      <c r="K78" s="1"/>
      <c r="L78" s="1"/>
      <c r="M78" s="1"/>
      <c r="N78" s="1"/>
      <c r="O78" s="1"/>
      <c r="P78" s="1"/>
      <c r="Q78" s="1"/>
      <c r="R78" s="1"/>
      <c r="S78" s="1"/>
      <c r="T78" s="1"/>
      <c r="U78" s="1"/>
      <c r="V78" s="1"/>
      <c r="W78" s="1"/>
      <c r="X78" s="1"/>
      <c r="Y78" s="1"/>
      <c r="Z78" s="1"/>
    </row>
    <row r="79" ht="12.75" customHeight="1">
      <c r="A79" s="41">
        <f>PRRAS!I97</f>
        <v>78</v>
      </c>
      <c r="B79" s="42">
        <f>PRRAS!J97</f>
        <v>0</v>
      </c>
      <c r="C79" s="42">
        <f>PRRAS!K97</f>
        <v>0</v>
      </c>
      <c r="D79" s="42">
        <v>0.0</v>
      </c>
      <c r="E79" s="42">
        <v>0.0</v>
      </c>
      <c r="F79" s="39">
        <f t="shared" si="1"/>
        <v>0</v>
      </c>
      <c r="G79" s="1"/>
      <c r="I79" s="1"/>
      <c r="J79" s="42">
        <f t="shared" si="2"/>
        <v>0</v>
      </c>
      <c r="K79" s="1"/>
      <c r="L79" s="1"/>
      <c r="M79" s="1"/>
      <c r="N79" s="1"/>
      <c r="O79" s="1"/>
      <c r="P79" s="1"/>
      <c r="Q79" s="1"/>
      <c r="R79" s="1"/>
      <c r="S79" s="1"/>
      <c r="T79" s="1"/>
      <c r="U79" s="1"/>
      <c r="V79" s="1"/>
      <c r="W79" s="1"/>
      <c r="X79" s="1"/>
      <c r="Y79" s="1"/>
      <c r="Z79" s="1"/>
    </row>
    <row r="80" ht="12.75" customHeight="1">
      <c r="A80" s="41">
        <f>PRRAS!I98</f>
        <v>79</v>
      </c>
      <c r="B80" s="42">
        <f>PRRAS!J98</f>
        <v>0</v>
      </c>
      <c r="C80" s="42">
        <f>PRRAS!K98</f>
        <v>0</v>
      </c>
      <c r="D80" s="42">
        <v>0.0</v>
      </c>
      <c r="E80" s="42">
        <v>0.0</v>
      </c>
      <c r="F80" s="39">
        <f t="shared" si="1"/>
        <v>0</v>
      </c>
      <c r="G80" s="1"/>
      <c r="I80" s="1"/>
      <c r="J80" s="42">
        <f t="shared" si="2"/>
        <v>0</v>
      </c>
      <c r="K80" s="1"/>
      <c r="L80" s="1"/>
      <c r="M80" s="1"/>
      <c r="N80" s="1"/>
      <c r="O80" s="1"/>
      <c r="P80" s="1"/>
      <c r="Q80" s="1"/>
      <c r="R80" s="1"/>
      <c r="S80" s="1"/>
      <c r="T80" s="1"/>
      <c r="U80" s="1"/>
      <c r="V80" s="1"/>
      <c r="W80" s="1"/>
      <c r="X80" s="1"/>
      <c r="Y80" s="1"/>
      <c r="Z80" s="1"/>
    </row>
    <row r="81" ht="12.75" customHeight="1">
      <c r="A81" s="41">
        <f>PRRAS!I99</f>
        <v>80</v>
      </c>
      <c r="B81" s="42">
        <f>PRRAS!J99</f>
        <v>0</v>
      </c>
      <c r="C81" s="42">
        <f>PRRAS!K99</f>
        <v>0</v>
      </c>
      <c r="D81" s="42">
        <v>0.0</v>
      </c>
      <c r="E81" s="42">
        <v>0.0</v>
      </c>
      <c r="F81" s="39">
        <f t="shared" si="1"/>
        <v>0</v>
      </c>
      <c r="G81" s="1"/>
      <c r="I81" s="1"/>
      <c r="J81" s="42">
        <f t="shared" si="2"/>
        <v>0</v>
      </c>
      <c r="K81" s="1"/>
      <c r="L81" s="1"/>
      <c r="M81" s="1"/>
      <c r="N81" s="1"/>
      <c r="O81" s="1"/>
      <c r="P81" s="1"/>
      <c r="Q81" s="1"/>
      <c r="R81" s="1"/>
      <c r="S81" s="1"/>
      <c r="T81" s="1"/>
      <c r="U81" s="1"/>
      <c r="V81" s="1"/>
      <c r="W81" s="1"/>
      <c r="X81" s="1"/>
      <c r="Y81" s="1"/>
      <c r="Z81" s="1"/>
    </row>
    <row r="82" ht="12.75" customHeight="1">
      <c r="A82" s="41">
        <f>PRRAS!I100</f>
        <v>81</v>
      </c>
      <c r="B82" s="42">
        <f>PRRAS!J100</f>
        <v>0</v>
      </c>
      <c r="C82" s="42">
        <f>PRRAS!K100</f>
        <v>0</v>
      </c>
      <c r="D82" s="42">
        <v>0.0</v>
      </c>
      <c r="E82" s="42">
        <v>0.0</v>
      </c>
      <c r="F82" s="39">
        <f t="shared" si="1"/>
        <v>0</v>
      </c>
      <c r="G82" s="1"/>
      <c r="I82" s="1"/>
      <c r="J82" s="42">
        <f t="shared" si="2"/>
        <v>0</v>
      </c>
      <c r="K82" s="1"/>
      <c r="L82" s="1"/>
      <c r="M82" s="1"/>
      <c r="N82" s="1"/>
      <c r="O82" s="1"/>
      <c r="P82" s="1"/>
      <c r="Q82" s="1"/>
      <c r="R82" s="1"/>
      <c r="S82" s="1"/>
      <c r="T82" s="1"/>
      <c r="U82" s="1"/>
      <c r="V82" s="1"/>
      <c r="W82" s="1"/>
      <c r="X82" s="1"/>
      <c r="Y82" s="1"/>
      <c r="Z82" s="1"/>
    </row>
    <row r="83" ht="12.75" customHeight="1">
      <c r="A83" s="41">
        <f>PRRAS!I101</f>
        <v>82</v>
      </c>
      <c r="B83" s="42">
        <f>PRRAS!J101</f>
        <v>7716</v>
      </c>
      <c r="C83" s="42">
        <f>PRRAS!K101</f>
        <v>6818</v>
      </c>
      <c r="D83" s="42">
        <v>0.0</v>
      </c>
      <c r="E83" s="42">
        <v>0.0</v>
      </c>
      <c r="F83" s="39">
        <f t="shared" si="1"/>
        <v>17508.64</v>
      </c>
      <c r="G83" s="1"/>
      <c r="I83" s="1"/>
      <c r="J83" s="42">
        <f t="shared" si="2"/>
        <v>0</v>
      </c>
      <c r="K83" s="1"/>
      <c r="L83" s="1"/>
      <c r="M83" s="1"/>
      <c r="N83" s="1"/>
      <c r="O83" s="1"/>
      <c r="P83" s="1"/>
      <c r="Q83" s="1"/>
      <c r="R83" s="1"/>
      <c r="S83" s="1"/>
      <c r="T83" s="1"/>
      <c r="U83" s="1"/>
      <c r="V83" s="1"/>
      <c r="W83" s="1"/>
      <c r="X83" s="1"/>
      <c r="Y83" s="1"/>
      <c r="Z83" s="1"/>
    </row>
    <row r="84" ht="12.75" customHeight="1">
      <c r="A84" s="41">
        <f>PRRAS!I102</f>
        <v>83</v>
      </c>
      <c r="B84" s="42">
        <f>PRRAS!J102</f>
        <v>1253</v>
      </c>
      <c r="C84" s="42">
        <f>PRRAS!K102</f>
        <v>1307</v>
      </c>
      <c r="D84" s="42">
        <v>0.0</v>
      </c>
      <c r="E84" s="42">
        <v>0.0</v>
      </c>
      <c r="F84" s="39">
        <f t="shared" si="1"/>
        <v>3209.61</v>
      </c>
      <c r="G84" s="1"/>
      <c r="I84" s="1"/>
      <c r="J84" s="42">
        <f t="shared" si="2"/>
        <v>0</v>
      </c>
      <c r="K84" s="1"/>
      <c r="L84" s="1"/>
      <c r="M84" s="1"/>
      <c r="N84" s="1"/>
      <c r="O84" s="1"/>
      <c r="P84" s="1"/>
      <c r="Q84" s="1"/>
      <c r="R84" s="1"/>
      <c r="S84" s="1"/>
      <c r="T84" s="1"/>
      <c r="U84" s="1"/>
      <c r="V84" s="1"/>
      <c r="W84" s="1"/>
      <c r="X84" s="1"/>
      <c r="Y84" s="1"/>
      <c r="Z84" s="1"/>
    </row>
    <row r="85" ht="12.75" customHeight="1">
      <c r="A85" s="41">
        <f>PRRAS!I103</f>
        <v>84</v>
      </c>
      <c r="B85" s="42">
        <f>PRRAS!J103</f>
        <v>427</v>
      </c>
      <c r="C85" s="42">
        <f>PRRAS!K103</f>
        <v>0</v>
      </c>
      <c r="D85" s="42">
        <v>0.0</v>
      </c>
      <c r="E85" s="42">
        <v>0.0</v>
      </c>
      <c r="F85" s="39">
        <f t="shared" si="1"/>
        <v>358.68</v>
      </c>
      <c r="G85" s="1"/>
      <c r="I85" s="1"/>
      <c r="J85" s="42">
        <f t="shared" si="2"/>
        <v>0</v>
      </c>
      <c r="K85" s="1"/>
      <c r="L85" s="1"/>
      <c r="M85" s="1"/>
      <c r="N85" s="1"/>
      <c r="O85" s="1"/>
      <c r="P85" s="1"/>
      <c r="Q85" s="1"/>
      <c r="R85" s="1"/>
      <c r="S85" s="1"/>
      <c r="T85" s="1"/>
      <c r="U85" s="1"/>
      <c r="V85" s="1"/>
      <c r="W85" s="1"/>
      <c r="X85" s="1"/>
      <c r="Y85" s="1"/>
      <c r="Z85" s="1"/>
    </row>
    <row r="86" ht="12.75" customHeight="1">
      <c r="A86" s="41">
        <f>PRRAS!I104</f>
        <v>85</v>
      </c>
      <c r="B86" s="42">
        <f>PRRAS!J104</f>
        <v>6036</v>
      </c>
      <c r="C86" s="42">
        <f>PRRAS!K104</f>
        <v>5511</v>
      </c>
      <c r="D86" s="42">
        <v>0.0</v>
      </c>
      <c r="E86" s="42">
        <v>0.0</v>
      </c>
      <c r="F86" s="39">
        <f t="shared" si="1"/>
        <v>14499.3</v>
      </c>
      <c r="G86" s="1"/>
      <c r="I86" s="1"/>
      <c r="J86" s="42">
        <f t="shared" si="2"/>
        <v>0</v>
      </c>
      <c r="K86" s="1"/>
      <c r="L86" s="1"/>
      <c r="M86" s="1"/>
      <c r="N86" s="1"/>
      <c r="O86" s="1"/>
      <c r="P86" s="1"/>
      <c r="Q86" s="1"/>
      <c r="R86" s="1"/>
      <c r="S86" s="1"/>
      <c r="T86" s="1"/>
      <c r="U86" s="1"/>
      <c r="V86" s="1"/>
      <c r="W86" s="1"/>
      <c r="X86" s="1"/>
      <c r="Y86" s="1"/>
      <c r="Z86" s="1"/>
    </row>
    <row r="87" ht="12.75" customHeight="1">
      <c r="A87" s="41">
        <f>PRRAS!I105</f>
        <v>86</v>
      </c>
      <c r="B87" s="42">
        <f>PRRAS!J105</f>
        <v>0</v>
      </c>
      <c r="C87" s="42">
        <f>PRRAS!K105</f>
        <v>0</v>
      </c>
      <c r="D87" s="42">
        <v>0.0</v>
      </c>
      <c r="E87" s="42">
        <v>0.0</v>
      </c>
      <c r="F87" s="39">
        <f t="shared" si="1"/>
        <v>0</v>
      </c>
      <c r="G87" s="1"/>
      <c r="I87" s="1"/>
      <c r="J87" s="42">
        <f t="shared" si="2"/>
        <v>0</v>
      </c>
      <c r="K87" s="1"/>
      <c r="L87" s="1"/>
      <c r="M87" s="1"/>
      <c r="N87" s="1"/>
      <c r="O87" s="1"/>
      <c r="P87" s="1"/>
      <c r="Q87" s="1"/>
      <c r="R87" s="1"/>
      <c r="S87" s="1"/>
      <c r="T87" s="1"/>
      <c r="U87" s="1"/>
      <c r="V87" s="1"/>
      <c r="W87" s="1"/>
      <c r="X87" s="1"/>
      <c r="Y87" s="1"/>
      <c r="Z87" s="1"/>
    </row>
    <row r="88" ht="12.75" customHeight="1">
      <c r="A88" s="41">
        <f>PRRAS!I106</f>
        <v>87</v>
      </c>
      <c r="B88" s="42">
        <f>PRRAS!J106</f>
        <v>39481</v>
      </c>
      <c r="C88" s="42">
        <f>PRRAS!K106</f>
        <v>87674</v>
      </c>
      <c r="D88" s="42">
        <v>0.0</v>
      </c>
      <c r="E88" s="42">
        <v>0.0</v>
      </c>
      <c r="F88" s="39">
        <f t="shared" si="1"/>
        <v>186901.23</v>
      </c>
      <c r="G88" s="1"/>
      <c r="I88" s="1"/>
      <c r="J88" s="42">
        <f t="shared" si="2"/>
        <v>0</v>
      </c>
      <c r="K88" s="1"/>
      <c r="L88" s="1"/>
      <c r="M88" s="1"/>
      <c r="N88" s="1"/>
      <c r="O88" s="1"/>
      <c r="P88" s="1"/>
      <c r="Q88" s="1"/>
      <c r="R88" s="1"/>
      <c r="S88" s="1"/>
      <c r="T88" s="1"/>
      <c r="U88" s="1"/>
      <c r="V88" s="1"/>
      <c r="W88" s="1"/>
      <c r="X88" s="1"/>
      <c r="Y88" s="1"/>
      <c r="Z88" s="1"/>
    </row>
    <row r="89" ht="12.75" customHeight="1">
      <c r="A89" s="41">
        <f>PRRAS!I107</f>
        <v>88</v>
      </c>
      <c r="B89" s="42">
        <f>PRRAS!J107</f>
        <v>40</v>
      </c>
      <c r="C89" s="42">
        <f>PRRAS!K107</f>
        <v>12</v>
      </c>
      <c r="D89" s="42">
        <v>0.0</v>
      </c>
      <c r="E89" s="42">
        <v>0.0</v>
      </c>
      <c r="F89" s="39">
        <f t="shared" si="1"/>
        <v>56.32</v>
      </c>
      <c r="G89" s="1"/>
      <c r="I89" s="1"/>
      <c r="J89" s="42">
        <f t="shared" si="2"/>
        <v>0</v>
      </c>
      <c r="K89" s="1"/>
      <c r="L89" s="1"/>
      <c r="M89" s="1"/>
      <c r="N89" s="1"/>
      <c r="O89" s="1"/>
      <c r="P89" s="1"/>
      <c r="Q89" s="1"/>
      <c r="R89" s="1"/>
      <c r="S89" s="1"/>
      <c r="T89" s="1"/>
      <c r="U89" s="1"/>
      <c r="V89" s="1"/>
      <c r="W89" s="1"/>
      <c r="X89" s="1"/>
      <c r="Y89" s="1"/>
      <c r="Z89" s="1"/>
    </row>
    <row r="90" ht="12.75" customHeight="1">
      <c r="A90" s="41">
        <f>PRRAS!I108</f>
        <v>89</v>
      </c>
      <c r="B90" s="42">
        <f>PRRAS!J108</f>
        <v>9920</v>
      </c>
      <c r="C90" s="42">
        <f>PRRAS!K108</f>
        <v>0</v>
      </c>
      <c r="D90" s="42">
        <v>0.0</v>
      </c>
      <c r="E90" s="42">
        <v>0.0</v>
      </c>
      <c r="F90" s="39">
        <f t="shared" si="1"/>
        <v>8828.8</v>
      </c>
      <c r="G90" s="1"/>
      <c r="I90" s="1"/>
      <c r="J90" s="42">
        <f t="shared" si="2"/>
        <v>0</v>
      </c>
      <c r="K90" s="1"/>
      <c r="L90" s="1"/>
      <c r="M90" s="1"/>
      <c r="N90" s="1"/>
      <c r="O90" s="1"/>
      <c r="P90" s="1"/>
      <c r="Q90" s="1"/>
      <c r="R90" s="1"/>
      <c r="S90" s="1"/>
      <c r="T90" s="1"/>
      <c r="U90" s="1"/>
      <c r="V90" s="1"/>
      <c r="W90" s="1"/>
      <c r="X90" s="1"/>
      <c r="Y90" s="1"/>
      <c r="Z90" s="1"/>
    </row>
    <row r="91" ht="12.75" customHeight="1">
      <c r="A91" s="41">
        <f>PRRAS!I109</f>
        <v>90</v>
      </c>
      <c r="B91" s="42">
        <f>PRRAS!J109</f>
        <v>3627</v>
      </c>
      <c r="C91" s="42">
        <f>PRRAS!K109</f>
        <v>13832</v>
      </c>
      <c r="D91" s="42">
        <v>0.0</v>
      </c>
      <c r="E91" s="42">
        <v>0.0</v>
      </c>
      <c r="F91" s="39">
        <f t="shared" si="1"/>
        <v>28161.9</v>
      </c>
      <c r="G91" s="1"/>
      <c r="I91" s="1"/>
      <c r="J91" s="42">
        <f t="shared" si="2"/>
        <v>0</v>
      </c>
      <c r="K91" s="1"/>
      <c r="L91" s="1"/>
      <c r="M91" s="1"/>
      <c r="N91" s="1"/>
      <c r="O91" s="1"/>
      <c r="P91" s="1"/>
      <c r="Q91" s="1"/>
      <c r="R91" s="1"/>
      <c r="S91" s="1"/>
      <c r="T91" s="1"/>
      <c r="U91" s="1"/>
      <c r="V91" s="1"/>
      <c r="W91" s="1"/>
      <c r="X91" s="1"/>
      <c r="Y91" s="1"/>
      <c r="Z91" s="1"/>
    </row>
    <row r="92" ht="12.75" customHeight="1">
      <c r="A92" s="41">
        <f>PRRAS!I110</f>
        <v>91</v>
      </c>
      <c r="B92" s="42">
        <f>PRRAS!J110</f>
        <v>2200</v>
      </c>
      <c r="C92" s="42">
        <f>PRRAS!K110</f>
        <v>2000</v>
      </c>
      <c r="D92" s="42">
        <v>0.0</v>
      </c>
      <c r="E92" s="42">
        <v>0.0</v>
      </c>
      <c r="F92" s="39">
        <f t="shared" si="1"/>
        <v>5642</v>
      </c>
      <c r="G92" s="1"/>
      <c r="I92" s="1"/>
      <c r="J92" s="42">
        <f t="shared" si="2"/>
        <v>0</v>
      </c>
      <c r="K92" s="1"/>
      <c r="L92" s="1"/>
      <c r="M92" s="1"/>
      <c r="N92" s="1"/>
      <c r="O92" s="1"/>
      <c r="P92" s="1"/>
      <c r="Q92" s="1"/>
      <c r="R92" s="1"/>
      <c r="S92" s="1"/>
      <c r="T92" s="1"/>
      <c r="U92" s="1"/>
      <c r="V92" s="1"/>
      <c r="W92" s="1"/>
      <c r="X92" s="1"/>
      <c r="Y92" s="1"/>
      <c r="Z92" s="1"/>
    </row>
    <row r="93" ht="12.75" customHeight="1">
      <c r="A93" s="41">
        <f>PRRAS!I111</f>
        <v>92</v>
      </c>
      <c r="B93" s="42">
        <f>PRRAS!J111</f>
        <v>1563</v>
      </c>
      <c r="C93" s="42">
        <f>PRRAS!K111</f>
        <v>4400</v>
      </c>
      <c r="D93" s="42">
        <v>0.0</v>
      </c>
      <c r="E93" s="42">
        <v>0.0</v>
      </c>
      <c r="F93" s="39">
        <f t="shared" si="1"/>
        <v>9533.96</v>
      </c>
      <c r="G93" s="1"/>
      <c r="I93" s="1"/>
      <c r="J93" s="42">
        <f t="shared" si="2"/>
        <v>0</v>
      </c>
      <c r="K93" s="1"/>
      <c r="L93" s="1"/>
      <c r="M93" s="1"/>
      <c r="N93" s="1"/>
      <c r="O93" s="1"/>
      <c r="P93" s="1"/>
      <c r="Q93" s="1"/>
      <c r="R93" s="1"/>
      <c r="S93" s="1"/>
      <c r="T93" s="1"/>
      <c r="U93" s="1"/>
      <c r="V93" s="1"/>
      <c r="W93" s="1"/>
      <c r="X93" s="1"/>
      <c r="Y93" s="1"/>
      <c r="Z93" s="1"/>
    </row>
    <row r="94" ht="12.75" customHeight="1">
      <c r="A94" s="41">
        <f>PRRAS!I112</f>
        <v>93</v>
      </c>
      <c r="B94" s="42">
        <f>PRRAS!J112</f>
        <v>0</v>
      </c>
      <c r="C94" s="42">
        <f>PRRAS!K112</f>
        <v>0</v>
      </c>
      <c r="D94" s="42">
        <v>0.0</v>
      </c>
      <c r="E94" s="42">
        <v>0.0</v>
      </c>
      <c r="F94" s="39">
        <f t="shared" si="1"/>
        <v>0</v>
      </c>
      <c r="G94" s="1"/>
      <c r="I94" s="1"/>
      <c r="J94" s="42">
        <f t="shared" si="2"/>
        <v>0</v>
      </c>
      <c r="K94" s="1"/>
      <c r="L94" s="1"/>
      <c r="M94" s="1"/>
      <c r="N94" s="1"/>
      <c r="O94" s="1"/>
      <c r="P94" s="1"/>
      <c r="Q94" s="1"/>
      <c r="R94" s="1"/>
      <c r="S94" s="1"/>
      <c r="T94" s="1"/>
      <c r="U94" s="1"/>
      <c r="V94" s="1"/>
      <c r="W94" s="1"/>
      <c r="X94" s="1"/>
      <c r="Y94" s="1"/>
      <c r="Z94" s="1"/>
    </row>
    <row r="95" ht="12.75" customHeight="1">
      <c r="A95" s="41">
        <f>PRRAS!I113</f>
        <v>94</v>
      </c>
      <c r="B95" s="42">
        <f>PRRAS!J113</f>
        <v>17131</v>
      </c>
      <c r="C95" s="42">
        <f>PRRAS!K113</f>
        <v>27178</v>
      </c>
      <c r="D95" s="42">
        <v>0.0</v>
      </c>
      <c r="E95" s="42">
        <v>0.0</v>
      </c>
      <c r="F95" s="39">
        <f t="shared" si="1"/>
        <v>67197.78</v>
      </c>
      <c r="G95" s="1"/>
      <c r="I95" s="1"/>
      <c r="J95" s="42">
        <f t="shared" si="2"/>
        <v>0</v>
      </c>
      <c r="K95" s="1"/>
      <c r="L95" s="1"/>
      <c r="M95" s="1"/>
      <c r="N95" s="1"/>
      <c r="O95" s="1"/>
      <c r="P95" s="1"/>
      <c r="Q95" s="1"/>
      <c r="R95" s="1"/>
      <c r="S95" s="1"/>
      <c r="T95" s="1"/>
      <c r="U95" s="1"/>
      <c r="V95" s="1"/>
      <c r="W95" s="1"/>
      <c r="X95" s="1"/>
      <c r="Y95" s="1"/>
      <c r="Z95" s="1"/>
    </row>
    <row r="96" ht="12.75" customHeight="1">
      <c r="A96" s="41">
        <f>PRRAS!I114</f>
        <v>95</v>
      </c>
      <c r="B96" s="42">
        <f>PRRAS!J114</f>
        <v>5000</v>
      </c>
      <c r="C96" s="42">
        <f>PRRAS!K114</f>
        <v>5562</v>
      </c>
      <c r="D96" s="42">
        <v>0.0</v>
      </c>
      <c r="E96" s="42">
        <v>0.0</v>
      </c>
      <c r="F96" s="39">
        <f t="shared" si="1"/>
        <v>15317.8</v>
      </c>
      <c r="G96" s="1"/>
      <c r="I96" s="1"/>
      <c r="J96" s="42">
        <f t="shared" si="2"/>
        <v>0</v>
      </c>
      <c r="K96" s="1"/>
      <c r="L96" s="1"/>
      <c r="M96" s="1"/>
      <c r="N96" s="1"/>
      <c r="O96" s="1"/>
      <c r="P96" s="1"/>
      <c r="Q96" s="1"/>
      <c r="R96" s="1"/>
      <c r="S96" s="1"/>
      <c r="T96" s="1"/>
      <c r="U96" s="1"/>
      <c r="V96" s="1"/>
      <c r="W96" s="1"/>
      <c r="X96" s="1"/>
      <c r="Y96" s="1"/>
      <c r="Z96" s="1"/>
    </row>
    <row r="97" ht="12.75" customHeight="1">
      <c r="A97" s="41">
        <f>PRRAS!I115</f>
        <v>96</v>
      </c>
      <c r="B97" s="42">
        <f>PRRAS!J115</f>
        <v>0</v>
      </c>
      <c r="C97" s="42">
        <f>PRRAS!K115</f>
        <v>34690</v>
      </c>
      <c r="D97" s="42">
        <v>0.0</v>
      </c>
      <c r="E97" s="42">
        <v>0.0</v>
      </c>
      <c r="F97" s="39">
        <f t="shared" si="1"/>
        <v>66604.8</v>
      </c>
      <c r="G97" s="1"/>
      <c r="I97" s="1"/>
      <c r="J97" s="42">
        <f t="shared" si="2"/>
        <v>0</v>
      </c>
      <c r="K97" s="1"/>
      <c r="L97" s="1"/>
      <c r="M97" s="1"/>
      <c r="N97" s="1"/>
      <c r="O97" s="1"/>
      <c r="P97" s="1"/>
      <c r="Q97" s="1"/>
      <c r="R97" s="1"/>
      <c r="S97" s="1"/>
      <c r="T97" s="1"/>
      <c r="U97" s="1"/>
      <c r="V97" s="1"/>
      <c r="W97" s="1"/>
      <c r="X97" s="1"/>
      <c r="Y97" s="1"/>
      <c r="Z97" s="1"/>
    </row>
    <row r="98" ht="12.75" customHeight="1">
      <c r="A98" s="41">
        <f>PRRAS!I116</f>
        <v>97</v>
      </c>
      <c r="B98" s="42">
        <f>PRRAS!J116</f>
        <v>6351</v>
      </c>
      <c r="C98" s="42">
        <f>PRRAS!K116</f>
        <v>11340</v>
      </c>
      <c r="D98" s="42">
        <v>0.0</v>
      </c>
      <c r="E98" s="42">
        <v>0.0</v>
      </c>
      <c r="F98" s="39">
        <f t="shared" si="1"/>
        <v>28160.07</v>
      </c>
      <c r="G98" s="1"/>
      <c r="I98" s="1"/>
      <c r="J98" s="42">
        <f t="shared" si="2"/>
        <v>0</v>
      </c>
      <c r="K98" s="1"/>
      <c r="L98" s="1"/>
      <c r="M98" s="1"/>
      <c r="N98" s="1"/>
      <c r="O98" s="1"/>
      <c r="P98" s="1"/>
      <c r="Q98" s="1"/>
      <c r="R98" s="1"/>
      <c r="S98" s="1"/>
      <c r="T98" s="1"/>
      <c r="U98" s="1"/>
      <c r="V98" s="1"/>
      <c r="W98" s="1"/>
      <c r="X98" s="1"/>
      <c r="Y98" s="1"/>
      <c r="Z98" s="1"/>
    </row>
    <row r="99" ht="12.75" customHeight="1">
      <c r="A99" s="41">
        <f>PRRAS!I117</f>
        <v>98</v>
      </c>
      <c r="B99" s="42">
        <f>PRRAS!J117</f>
        <v>896</v>
      </c>
      <c r="C99" s="42">
        <f>PRRAS!K117</f>
        <v>737</v>
      </c>
      <c r="D99" s="42">
        <v>0.0</v>
      </c>
      <c r="E99" s="42">
        <v>0.0</v>
      </c>
      <c r="F99" s="39">
        <f t="shared" si="1"/>
        <v>2322.6</v>
      </c>
      <c r="G99" s="1"/>
      <c r="I99" s="1"/>
      <c r="J99" s="42">
        <f t="shared" si="2"/>
        <v>0</v>
      </c>
      <c r="K99" s="1"/>
      <c r="L99" s="1"/>
      <c r="M99" s="1"/>
      <c r="N99" s="1"/>
      <c r="O99" s="1"/>
      <c r="P99" s="1"/>
      <c r="Q99" s="1"/>
      <c r="R99" s="1"/>
      <c r="S99" s="1"/>
      <c r="T99" s="1"/>
      <c r="U99" s="1"/>
      <c r="V99" s="1"/>
      <c r="W99" s="1"/>
      <c r="X99" s="1"/>
      <c r="Y99" s="1"/>
      <c r="Z99" s="1"/>
    </row>
    <row r="100" ht="12.75" customHeight="1">
      <c r="A100" s="41">
        <f>PRRAS!I118</f>
        <v>99</v>
      </c>
      <c r="B100" s="42">
        <f>PRRAS!J118</f>
        <v>5455</v>
      </c>
      <c r="C100" s="42">
        <f>PRRAS!K118</f>
        <v>10603</v>
      </c>
      <c r="D100" s="42">
        <v>0.0</v>
      </c>
      <c r="E100" s="42">
        <v>0.0</v>
      </c>
      <c r="F100" s="39">
        <f t="shared" si="1"/>
        <v>26394.39</v>
      </c>
      <c r="G100" s="1"/>
      <c r="I100" s="1"/>
      <c r="J100" s="42">
        <f t="shared" si="2"/>
        <v>0</v>
      </c>
      <c r="K100" s="1"/>
      <c r="L100" s="1"/>
      <c r="M100" s="1"/>
      <c r="N100" s="1"/>
      <c r="O100" s="1"/>
      <c r="P100" s="1"/>
      <c r="Q100" s="1"/>
      <c r="R100" s="1"/>
      <c r="S100" s="1"/>
      <c r="T100" s="1"/>
      <c r="U100" s="1"/>
      <c r="V100" s="1"/>
      <c r="W100" s="1"/>
      <c r="X100" s="1"/>
      <c r="Y100" s="1"/>
      <c r="Z100" s="1"/>
    </row>
    <row r="101" ht="12.75" customHeight="1">
      <c r="A101" s="41">
        <f>PRRAS!I119</f>
        <v>100</v>
      </c>
      <c r="B101" s="42">
        <f>PRRAS!J119</f>
        <v>0</v>
      </c>
      <c r="C101" s="42">
        <f>PRRAS!K119</f>
        <v>0</v>
      </c>
      <c r="D101" s="42">
        <v>0.0</v>
      </c>
      <c r="E101" s="42">
        <v>0.0</v>
      </c>
      <c r="F101" s="39">
        <f t="shared" si="1"/>
        <v>0</v>
      </c>
      <c r="G101" s="1"/>
      <c r="I101" s="1"/>
      <c r="J101" s="42">
        <f t="shared" si="2"/>
        <v>0</v>
      </c>
      <c r="K101" s="1"/>
      <c r="L101" s="1"/>
      <c r="M101" s="1"/>
      <c r="N101" s="1"/>
      <c r="O101" s="1"/>
      <c r="P101" s="1"/>
      <c r="Q101" s="1"/>
      <c r="R101" s="1"/>
      <c r="S101" s="1"/>
      <c r="T101" s="1"/>
      <c r="U101" s="1"/>
      <c r="V101" s="1"/>
      <c r="W101" s="1"/>
      <c r="X101" s="1"/>
      <c r="Y101" s="1"/>
      <c r="Z101" s="1"/>
    </row>
    <row r="102" ht="12.75" customHeight="1">
      <c r="A102" s="41">
        <f>PRRAS!I120</f>
        <v>101</v>
      </c>
      <c r="B102" s="42">
        <f>PRRAS!J120</f>
        <v>0</v>
      </c>
      <c r="C102" s="42">
        <f>PRRAS!K120</f>
        <v>0</v>
      </c>
      <c r="D102" s="42">
        <v>0.0</v>
      </c>
      <c r="E102" s="42">
        <v>0.0</v>
      </c>
      <c r="F102" s="39">
        <f t="shared" si="1"/>
        <v>0</v>
      </c>
      <c r="G102" s="1"/>
      <c r="I102" s="1"/>
      <c r="J102" s="42">
        <f t="shared" si="2"/>
        <v>0</v>
      </c>
      <c r="K102" s="1"/>
      <c r="L102" s="1"/>
      <c r="M102" s="1"/>
      <c r="N102" s="1"/>
      <c r="O102" s="1"/>
      <c r="P102" s="1"/>
      <c r="Q102" s="1"/>
      <c r="R102" s="1"/>
      <c r="S102" s="1"/>
      <c r="T102" s="1"/>
      <c r="U102" s="1"/>
      <c r="V102" s="1"/>
      <c r="W102" s="1"/>
      <c r="X102" s="1"/>
      <c r="Y102" s="1"/>
      <c r="Z102" s="1"/>
    </row>
    <row r="103" ht="12.75" customHeight="1">
      <c r="A103" s="41">
        <f>PRRAS!I121</f>
        <v>102</v>
      </c>
      <c r="B103" s="42">
        <f>PRRAS!J121</f>
        <v>3517</v>
      </c>
      <c r="C103" s="42">
        <f>PRRAS!K121</f>
        <v>385</v>
      </c>
      <c r="D103" s="42">
        <v>0.0</v>
      </c>
      <c r="E103" s="42">
        <v>0.0</v>
      </c>
      <c r="F103" s="39">
        <f t="shared" si="1"/>
        <v>4372.74</v>
      </c>
      <c r="G103" s="1"/>
      <c r="I103" s="1"/>
      <c r="J103" s="42">
        <f t="shared" si="2"/>
        <v>0</v>
      </c>
      <c r="K103" s="1"/>
      <c r="L103" s="1"/>
      <c r="M103" s="1"/>
      <c r="N103" s="1"/>
      <c r="O103" s="1"/>
      <c r="P103" s="1"/>
      <c r="Q103" s="1"/>
      <c r="R103" s="1"/>
      <c r="S103" s="1"/>
      <c r="T103" s="1"/>
      <c r="U103" s="1"/>
      <c r="V103" s="1"/>
      <c r="W103" s="1"/>
      <c r="X103" s="1"/>
      <c r="Y103" s="1"/>
      <c r="Z103" s="1"/>
    </row>
    <row r="104" ht="12.75" customHeight="1">
      <c r="A104" s="41">
        <f>PRRAS!I122</f>
        <v>103</v>
      </c>
      <c r="B104" s="42">
        <f>PRRAS!J122</f>
        <v>0</v>
      </c>
      <c r="C104" s="42">
        <f>PRRAS!K122</f>
        <v>0</v>
      </c>
      <c r="D104" s="42">
        <v>0.0</v>
      </c>
      <c r="E104" s="42">
        <v>0.0</v>
      </c>
      <c r="F104" s="39">
        <f t="shared" si="1"/>
        <v>0</v>
      </c>
      <c r="G104" s="1"/>
      <c r="I104" s="1"/>
      <c r="J104" s="42">
        <f t="shared" si="2"/>
        <v>0</v>
      </c>
      <c r="K104" s="1"/>
      <c r="L104" s="1"/>
      <c r="M104" s="1"/>
      <c r="N104" s="1"/>
      <c r="O104" s="1"/>
      <c r="P104" s="1"/>
      <c r="Q104" s="1"/>
      <c r="R104" s="1"/>
      <c r="S104" s="1"/>
      <c r="T104" s="1"/>
      <c r="U104" s="1"/>
      <c r="V104" s="1"/>
      <c r="W104" s="1"/>
      <c r="X104" s="1"/>
      <c r="Y104" s="1"/>
      <c r="Z104" s="1"/>
    </row>
    <row r="105" ht="12.75" customHeight="1">
      <c r="A105" s="41">
        <f>PRRAS!I123</f>
        <v>104</v>
      </c>
      <c r="B105" s="42">
        <f>PRRAS!J123</f>
        <v>2757</v>
      </c>
      <c r="C105" s="42">
        <f>PRRAS!K123</f>
        <v>385</v>
      </c>
      <c r="D105" s="42">
        <v>0.0</v>
      </c>
      <c r="E105" s="42">
        <v>0.0</v>
      </c>
      <c r="F105" s="39">
        <f t="shared" si="1"/>
        <v>3668.08</v>
      </c>
      <c r="G105" s="1"/>
      <c r="I105" s="1"/>
      <c r="J105" s="42">
        <f t="shared" si="2"/>
        <v>0</v>
      </c>
      <c r="K105" s="1"/>
      <c r="L105" s="1"/>
      <c r="M105" s="1"/>
      <c r="N105" s="1"/>
      <c r="O105" s="1"/>
      <c r="P105" s="1"/>
      <c r="Q105" s="1"/>
      <c r="R105" s="1"/>
      <c r="S105" s="1"/>
      <c r="T105" s="1"/>
      <c r="U105" s="1"/>
      <c r="V105" s="1"/>
      <c r="W105" s="1"/>
      <c r="X105" s="1"/>
      <c r="Y105" s="1"/>
      <c r="Z105" s="1"/>
    </row>
    <row r="106" ht="12.75" customHeight="1">
      <c r="A106" s="41">
        <f>PRRAS!I124</f>
        <v>105</v>
      </c>
      <c r="B106" s="42">
        <f>PRRAS!J124</f>
        <v>0</v>
      </c>
      <c r="C106" s="42">
        <f>PRRAS!K124</f>
        <v>0</v>
      </c>
      <c r="D106" s="42">
        <v>0.0</v>
      </c>
      <c r="E106" s="42">
        <v>0.0</v>
      </c>
      <c r="F106" s="39">
        <f t="shared" si="1"/>
        <v>0</v>
      </c>
      <c r="G106" s="1"/>
      <c r="I106" s="1"/>
      <c r="J106" s="42">
        <f t="shared" si="2"/>
        <v>0</v>
      </c>
      <c r="K106" s="1"/>
      <c r="L106" s="1"/>
      <c r="M106" s="1"/>
      <c r="N106" s="1"/>
      <c r="O106" s="1"/>
      <c r="P106" s="1"/>
      <c r="Q106" s="1"/>
      <c r="R106" s="1"/>
      <c r="S106" s="1"/>
      <c r="T106" s="1"/>
      <c r="U106" s="1"/>
      <c r="V106" s="1"/>
      <c r="W106" s="1"/>
      <c r="X106" s="1"/>
      <c r="Y106" s="1"/>
      <c r="Z106" s="1"/>
    </row>
    <row r="107" ht="12.75" customHeight="1">
      <c r="A107" s="41">
        <f>PRRAS!I125</f>
        <v>106</v>
      </c>
      <c r="B107" s="42">
        <f>PRRAS!J125</f>
        <v>0</v>
      </c>
      <c r="C107" s="42">
        <f>PRRAS!K125</f>
        <v>0</v>
      </c>
      <c r="D107" s="42">
        <v>0.0</v>
      </c>
      <c r="E107" s="42">
        <v>0.0</v>
      </c>
      <c r="F107" s="39">
        <f t="shared" si="1"/>
        <v>0</v>
      </c>
      <c r="G107" s="1"/>
      <c r="I107" s="1"/>
      <c r="J107" s="42">
        <f t="shared" si="2"/>
        <v>0</v>
      </c>
      <c r="K107" s="1"/>
      <c r="L107" s="1"/>
      <c r="M107" s="1"/>
      <c r="N107" s="1"/>
      <c r="O107" s="1"/>
      <c r="P107" s="1"/>
      <c r="Q107" s="1"/>
      <c r="R107" s="1"/>
      <c r="S107" s="1"/>
      <c r="T107" s="1"/>
      <c r="U107" s="1"/>
      <c r="V107" s="1"/>
      <c r="W107" s="1"/>
      <c r="X107" s="1"/>
      <c r="Y107" s="1"/>
      <c r="Z107" s="1"/>
    </row>
    <row r="108" ht="12.75" customHeight="1">
      <c r="A108" s="41">
        <f>PRRAS!I126</f>
        <v>107</v>
      </c>
      <c r="B108" s="42">
        <f>PRRAS!J126</f>
        <v>760</v>
      </c>
      <c r="C108" s="42">
        <f>PRRAS!K126</f>
        <v>0</v>
      </c>
      <c r="D108" s="42">
        <v>0.0</v>
      </c>
      <c r="E108" s="42">
        <v>0.0</v>
      </c>
      <c r="F108" s="39">
        <f t="shared" si="1"/>
        <v>813.2</v>
      </c>
      <c r="G108" s="1"/>
      <c r="I108" s="1"/>
      <c r="J108" s="42">
        <f t="shared" si="2"/>
        <v>0</v>
      </c>
      <c r="K108" s="1"/>
      <c r="L108" s="1"/>
      <c r="M108" s="1"/>
      <c r="N108" s="1"/>
      <c r="O108" s="1"/>
      <c r="P108" s="1"/>
      <c r="Q108" s="1"/>
      <c r="R108" s="1"/>
      <c r="S108" s="1"/>
      <c r="T108" s="1"/>
      <c r="U108" s="1"/>
      <c r="V108" s="1"/>
      <c r="W108" s="1"/>
      <c r="X108" s="1"/>
      <c r="Y108" s="1"/>
      <c r="Z108" s="1"/>
    </row>
    <row r="109" ht="12.75" customHeight="1">
      <c r="A109" s="41">
        <f>PRRAS!I127</f>
        <v>108</v>
      </c>
      <c r="B109" s="42">
        <f>PRRAS!J127</f>
        <v>376</v>
      </c>
      <c r="C109" s="42">
        <f>PRRAS!K127</f>
        <v>0</v>
      </c>
      <c r="D109" s="42">
        <v>0.0</v>
      </c>
      <c r="E109" s="42">
        <v>0.0</v>
      </c>
      <c r="F109" s="39">
        <f t="shared" si="1"/>
        <v>406.08</v>
      </c>
      <c r="G109" s="1"/>
      <c r="I109" s="1"/>
      <c r="J109" s="42">
        <f t="shared" si="2"/>
        <v>0</v>
      </c>
      <c r="K109" s="1"/>
      <c r="L109" s="1"/>
      <c r="M109" s="1"/>
      <c r="N109" s="1"/>
      <c r="O109" s="1"/>
      <c r="P109" s="1"/>
      <c r="Q109" s="1"/>
      <c r="R109" s="1"/>
      <c r="S109" s="1"/>
      <c r="T109" s="1"/>
      <c r="U109" s="1"/>
      <c r="V109" s="1"/>
      <c r="W109" s="1"/>
      <c r="X109" s="1"/>
      <c r="Y109" s="1"/>
      <c r="Z109" s="1"/>
    </row>
    <row r="110" ht="12.75" customHeight="1">
      <c r="A110" s="41">
        <f>PRRAS!I128</f>
        <v>109</v>
      </c>
      <c r="B110" s="42">
        <f>PRRAS!J128</f>
        <v>1406</v>
      </c>
      <c r="C110" s="42">
        <f>PRRAS!K128</f>
        <v>1438</v>
      </c>
      <c r="D110" s="42">
        <v>0.0</v>
      </c>
      <c r="E110" s="42">
        <v>0.0</v>
      </c>
      <c r="F110" s="39">
        <f t="shared" si="1"/>
        <v>4667.38</v>
      </c>
      <c r="G110" s="1"/>
      <c r="I110" s="1"/>
      <c r="J110" s="42">
        <f t="shared" si="2"/>
        <v>0</v>
      </c>
      <c r="K110" s="1"/>
      <c r="L110" s="1"/>
      <c r="M110" s="1"/>
      <c r="N110" s="1"/>
      <c r="O110" s="1"/>
      <c r="P110" s="1"/>
      <c r="Q110" s="1"/>
      <c r="R110" s="1"/>
      <c r="S110" s="1"/>
      <c r="T110" s="1"/>
      <c r="U110" s="1"/>
      <c r="V110" s="1"/>
      <c r="W110" s="1"/>
      <c r="X110" s="1"/>
      <c r="Y110" s="1"/>
      <c r="Z110" s="1"/>
    </row>
    <row r="111" ht="12.75" customHeight="1">
      <c r="A111" s="41">
        <f>PRRAS!I129</f>
        <v>110</v>
      </c>
      <c r="B111" s="42">
        <f>PRRAS!J129</f>
        <v>0</v>
      </c>
      <c r="C111" s="42">
        <f>PRRAS!K129</f>
        <v>0</v>
      </c>
      <c r="D111" s="42">
        <v>0.0</v>
      </c>
      <c r="E111" s="42">
        <v>0.0</v>
      </c>
      <c r="F111" s="39">
        <f t="shared" si="1"/>
        <v>0</v>
      </c>
      <c r="G111" s="1"/>
      <c r="I111" s="1"/>
      <c r="J111" s="42">
        <f t="shared" si="2"/>
        <v>0</v>
      </c>
      <c r="K111" s="1"/>
      <c r="L111" s="1"/>
      <c r="M111" s="1"/>
      <c r="N111" s="1"/>
      <c r="O111" s="1"/>
      <c r="P111" s="1"/>
      <c r="Q111" s="1"/>
      <c r="R111" s="1"/>
      <c r="S111" s="1"/>
      <c r="T111" s="1"/>
      <c r="U111" s="1"/>
      <c r="V111" s="1"/>
      <c r="W111" s="1"/>
      <c r="X111" s="1"/>
      <c r="Y111" s="1"/>
      <c r="Z111" s="1"/>
    </row>
    <row r="112" ht="12.75" customHeight="1">
      <c r="A112" s="41">
        <f>PRRAS!I130</f>
        <v>111</v>
      </c>
      <c r="B112" s="42">
        <f>PRRAS!J130</f>
        <v>0</v>
      </c>
      <c r="C112" s="42">
        <f>PRRAS!K130</f>
        <v>0</v>
      </c>
      <c r="D112" s="42">
        <v>0.0</v>
      </c>
      <c r="E112" s="42">
        <v>0.0</v>
      </c>
      <c r="F112" s="39">
        <f t="shared" si="1"/>
        <v>0</v>
      </c>
      <c r="G112" s="1"/>
      <c r="I112" s="1"/>
      <c r="J112" s="42">
        <f t="shared" si="2"/>
        <v>0</v>
      </c>
      <c r="K112" s="1"/>
      <c r="L112" s="1"/>
      <c r="M112" s="1"/>
      <c r="N112" s="1"/>
      <c r="O112" s="1"/>
      <c r="P112" s="1"/>
      <c r="Q112" s="1"/>
      <c r="R112" s="1"/>
      <c r="S112" s="1"/>
      <c r="T112" s="1"/>
      <c r="U112" s="1"/>
      <c r="V112" s="1"/>
      <c r="W112" s="1"/>
      <c r="X112" s="1"/>
      <c r="Y112" s="1"/>
      <c r="Z112" s="1"/>
    </row>
    <row r="113" ht="12.75" customHeight="1">
      <c r="A113" s="41">
        <f>PRRAS!I131</f>
        <v>112</v>
      </c>
      <c r="B113" s="42">
        <f>PRRAS!J131</f>
        <v>0</v>
      </c>
      <c r="C113" s="42">
        <f>PRRAS!K131</f>
        <v>0</v>
      </c>
      <c r="D113" s="42">
        <v>0.0</v>
      </c>
      <c r="E113" s="42">
        <v>0.0</v>
      </c>
      <c r="F113" s="39">
        <f t="shared" si="1"/>
        <v>0</v>
      </c>
      <c r="G113" s="1"/>
      <c r="I113" s="1"/>
      <c r="J113" s="42">
        <f t="shared" si="2"/>
        <v>0</v>
      </c>
      <c r="K113" s="1"/>
      <c r="L113" s="1"/>
      <c r="M113" s="1"/>
      <c r="N113" s="1"/>
      <c r="O113" s="1"/>
      <c r="P113" s="1"/>
      <c r="Q113" s="1"/>
      <c r="R113" s="1"/>
      <c r="S113" s="1"/>
      <c r="T113" s="1"/>
      <c r="U113" s="1"/>
      <c r="V113" s="1"/>
      <c r="W113" s="1"/>
      <c r="X113" s="1"/>
      <c r="Y113" s="1"/>
      <c r="Z113" s="1"/>
    </row>
    <row r="114" ht="12.75" customHeight="1">
      <c r="A114" s="41">
        <f>PRRAS!I132</f>
        <v>113</v>
      </c>
      <c r="B114" s="42">
        <f>PRRAS!J132</f>
        <v>0</v>
      </c>
      <c r="C114" s="42">
        <f>PRRAS!K132</f>
        <v>0</v>
      </c>
      <c r="D114" s="42">
        <v>0.0</v>
      </c>
      <c r="E114" s="42">
        <v>0.0</v>
      </c>
      <c r="F114" s="39">
        <f t="shared" si="1"/>
        <v>0</v>
      </c>
      <c r="G114" s="1"/>
      <c r="I114" s="1"/>
      <c r="J114" s="42">
        <f t="shared" si="2"/>
        <v>0</v>
      </c>
      <c r="K114" s="1"/>
      <c r="L114" s="1"/>
      <c r="M114" s="1"/>
      <c r="N114" s="1"/>
      <c r="O114" s="1"/>
      <c r="P114" s="1"/>
      <c r="Q114" s="1"/>
      <c r="R114" s="1"/>
      <c r="S114" s="1"/>
      <c r="T114" s="1"/>
      <c r="U114" s="1"/>
      <c r="V114" s="1"/>
      <c r="W114" s="1"/>
      <c r="X114" s="1"/>
      <c r="Y114" s="1"/>
      <c r="Z114" s="1"/>
    </row>
    <row r="115" ht="12.75" customHeight="1">
      <c r="A115" s="41">
        <f>PRRAS!I133</f>
        <v>114</v>
      </c>
      <c r="B115" s="42">
        <f>PRRAS!J133</f>
        <v>0</v>
      </c>
      <c r="C115" s="42">
        <f>PRRAS!K133</f>
        <v>0</v>
      </c>
      <c r="D115" s="42">
        <v>0.0</v>
      </c>
      <c r="E115" s="42">
        <v>0.0</v>
      </c>
      <c r="F115" s="39">
        <f t="shared" si="1"/>
        <v>0</v>
      </c>
      <c r="G115" s="1"/>
      <c r="I115" s="1"/>
      <c r="J115" s="42">
        <f t="shared" si="2"/>
        <v>0</v>
      </c>
      <c r="K115" s="1"/>
      <c r="L115" s="1"/>
      <c r="M115" s="1"/>
      <c r="N115" s="1"/>
      <c r="O115" s="1"/>
      <c r="P115" s="1"/>
      <c r="Q115" s="1"/>
      <c r="R115" s="1"/>
      <c r="S115" s="1"/>
      <c r="T115" s="1"/>
      <c r="U115" s="1"/>
      <c r="V115" s="1"/>
      <c r="W115" s="1"/>
      <c r="X115" s="1"/>
      <c r="Y115" s="1"/>
      <c r="Z115" s="1"/>
    </row>
    <row r="116" ht="12.75" customHeight="1">
      <c r="A116" s="41">
        <f>PRRAS!I134</f>
        <v>115</v>
      </c>
      <c r="B116" s="42">
        <f>PRRAS!J134</f>
        <v>1406</v>
      </c>
      <c r="C116" s="42">
        <f>PRRAS!K134</f>
        <v>1438</v>
      </c>
      <c r="D116" s="42">
        <v>0.0</v>
      </c>
      <c r="E116" s="42">
        <v>0.0</v>
      </c>
      <c r="F116" s="39">
        <f t="shared" si="1"/>
        <v>4924.3</v>
      </c>
      <c r="G116" s="1"/>
      <c r="I116" s="1"/>
      <c r="J116" s="42">
        <f t="shared" si="2"/>
        <v>0</v>
      </c>
      <c r="K116" s="1"/>
      <c r="L116" s="1"/>
      <c r="M116" s="1"/>
      <c r="N116" s="1"/>
      <c r="O116" s="1"/>
      <c r="P116" s="1"/>
      <c r="Q116" s="1"/>
      <c r="R116" s="1"/>
      <c r="S116" s="1"/>
      <c r="T116" s="1"/>
      <c r="U116" s="1"/>
      <c r="V116" s="1"/>
      <c r="W116" s="1"/>
      <c r="X116" s="1"/>
      <c r="Y116" s="1"/>
      <c r="Z116" s="1"/>
    </row>
    <row r="117" ht="12.75" customHeight="1">
      <c r="A117" s="41">
        <f>PRRAS!I135</f>
        <v>116</v>
      </c>
      <c r="B117" s="42">
        <f>PRRAS!J135</f>
        <v>1406</v>
      </c>
      <c r="C117" s="42">
        <f>PRRAS!K135</f>
        <v>1438</v>
      </c>
      <c r="D117" s="42">
        <v>0.0</v>
      </c>
      <c r="E117" s="42">
        <v>0.0</v>
      </c>
      <c r="F117" s="39">
        <f t="shared" si="1"/>
        <v>4967.12</v>
      </c>
      <c r="G117" s="1"/>
      <c r="I117" s="1"/>
      <c r="J117" s="42">
        <f t="shared" si="2"/>
        <v>0</v>
      </c>
      <c r="K117" s="1"/>
      <c r="L117" s="1"/>
      <c r="M117" s="1"/>
      <c r="N117" s="1"/>
      <c r="O117" s="1"/>
      <c r="P117" s="1"/>
      <c r="Q117" s="1"/>
      <c r="R117" s="1"/>
      <c r="S117" s="1"/>
      <c r="T117" s="1"/>
      <c r="U117" s="1"/>
      <c r="V117" s="1"/>
      <c r="W117" s="1"/>
      <c r="X117" s="1"/>
      <c r="Y117" s="1"/>
      <c r="Z117" s="1"/>
    </row>
    <row r="118" ht="12.75" customHeight="1">
      <c r="A118" s="41">
        <f>PRRAS!I136</f>
        <v>117</v>
      </c>
      <c r="B118" s="42">
        <f>PRRAS!J136</f>
        <v>0</v>
      </c>
      <c r="C118" s="42">
        <f>PRRAS!K136</f>
        <v>0</v>
      </c>
      <c r="D118" s="42">
        <v>0.0</v>
      </c>
      <c r="E118" s="42">
        <v>0.0</v>
      </c>
      <c r="F118" s="39">
        <f t="shared" si="1"/>
        <v>0</v>
      </c>
      <c r="G118" s="1"/>
      <c r="I118" s="1"/>
      <c r="J118" s="42">
        <f t="shared" si="2"/>
        <v>0</v>
      </c>
      <c r="K118" s="1"/>
      <c r="L118" s="1"/>
      <c r="M118" s="1"/>
      <c r="N118" s="1"/>
      <c r="O118" s="1"/>
      <c r="P118" s="1"/>
      <c r="Q118" s="1"/>
      <c r="R118" s="1"/>
      <c r="S118" s="1"/>
      <c r="T118" s="1"/>
      <c r="U118" s="1"/>
      <c r="V118" s="1"/>
      <c r="W118" s="1"/>
      <c r="X118" s="1"/>
      <c r="Y118" s="1"/>
      <c r="Z118" s="1"/>
    </row>
    <row r="119" ht="12.75" customHeight="1">
      <c r="A119" s="41">
        <f>PRRAS!I137</f>
        <v>118</v>
      </c>
      <c r="B119" s="42">
        <f>PRRAS!J137</f>
        <v>0</v>
      </c>
      <c r="C119" s="42">
        <f>PRRAS!K137</f>
        <v>0</v>
      </c>
      <c r="D119" s="42">
        <v>0.0</v>
      </c>
      <c r="E119" s="42">
        <v>0.0</v>
      </c>
      <c r="F119" s="39">
        <f t="shared" si="1"/>
        <v>0</v>
      </c>
      <c r="G119" s="1"/>
      <c r="I119" s="1"/>
      <c r="J119" s="42">
        <f t="shared" si="2"/>
        <v>0</v>
      </c>
      <c r="K119" s="1"/>
      <c r="L119" s="1"/>
      <c r="M119" s="1"/>
      <c r="N119" s="1"/>
      <c r="O119" s="1"/>
      <c r="P119" s="1"/>
      <c r="Q119" s="1"/>
      <c r="R119" s="1"/>
      <c r="S119" s="1"/>
      <c r="T119" s="1"/>
      <c r="U119" s="1"/>
      <c r="V119" s="1"/>
      <c r="W119" s="1"/>
      <c r="X119" s="1"/>
      <c r="Y119" s="1"/>
      <c r="Z119" s="1"/>
    </row>
    <row r="120" ht="12.75" customHeight="1">
      <c r="A120" s="41">
        <f>PRRAS!I138</f>
        <v>119</v>
      </c>
      <c r="B120" s="42">
        <f>PRRAS!J138</f>
        <v>0</v>
      </c>
      <c r="C120" s="42">
        <f>PRRAS!K138</f>
        <v>0</v>
      </c>
      <c r="D120" s="42">
        <v>0.0</v>
      </c>
      <c r="E120" s="42">
        <v>0.0</v>
      </c>
      <c r="F120" s="39">
        <f t="shared" si="1"/>
        <v>0</v>
      </c>
      <c r="G120" s="1"/>
      <c r="I120" s="1"/>
      <c r="J120" s="42">
        <f t="shared" si="2"/>
        <v>0</v>
      </c>
      <c r="K120" s="1"/>
      <c r="L120" s="1"/>
      <c r="M120" s="1"/>
      <c r="N120" s="1"/>
      <c r="O120" s="1"/>
      <c r="P120" s="1"/>
      <c r="Q120" s="1"/>
      <c r="R120" s="1"/>
      <c r="S120" s="1"/>
      <c r="T120" s="1"/>
      <c r="U120" s="1"/>
      <c r="V120" s="1"/>
      <c r="W120" s="1"/>
      <c r="X120" s="1"/>
      <c r="Y120" s="1"/>
      <c r="Z120" s="1"/>
    </row>
    <row r="121" ht="12.75" customHeight="1">
      <c r="A121" s="41">
        <f>PRRAS!I139</f>
        <v>120</v>
      </c>
      <c r="B121" s="42">
        <f>PRRAS!J139</f>
        <v>0</v>
      </c>
      <c r="C121" s="42">
        <f>PRRAS!K139</f>
        <v>0</v>
      </c>
      <c r="D121" s="42">
        <v>0.0</v>
      </c>
      <c r="E121" s="42">
        <v>0.0</v>
      </c>
      <c r="F121" s="39">
        <f t="shared" si="1"/>
        <v>0</v>
      </c>
      <c r="G121" s="1"/>
      <c r="I121" s="1"/>
      <c r="J121" s="42">
        <f t="shared" si="2"/>
        <v>0</v>
      </c>
      <c r="K121" s="1"/>
      <c r="L121" s="1"/>
      <c r="M121" s="1"/>
      <c r="N121" s="1"/>
      <c r="O121" s="1"/>
      <c r="P121" s="1"/>
      <c r="Q121" s="1"/>
      <c r="R121" s="1"/>
      <c r="S121" s="1"/>
      <c r="T121" s="1"/>
      <c r="U121" s="1"/>
      <c r="V121" s="1"/>
      <c r="W121" s="1"/>
      <c r="X121" s="1"/>
      <c r="Y121" s="1"/>
      <c r="Z121" s="1"/>
    </row>
    <row r="122" ht="12.75" customHeight="1">
      <c r="A122" s="41">
        <f>PRRAS!I140</f>
        <v>121</v>
      </c>
      <c r="B122" s="42">
        <f>PRRAS!J140</f>
        <v>0</v>
      </c>
      <c r="C122" s="42">
        <f>PRRAS!K140</f>
        <v>0</v>
      </c>
      <c r="D122" s="42">
        <v>0.0</v>
      </c>
      <c r="E122" s="42">
        <v>0.0</v>
      </c>
      <c r="F122" s="39">
        <f t="shared" si="1"/>
        <v>0</v>
      </c>
      <c r="G122" s="1"/>
      <c r="I122" s="1"/>
      <c r="J122" s="42">
        <f t="shared" si="2"/>
        <v>0</v>
      </c>
      <c r="K122" s="1"/>
      <c r="L122" s="1"/>
      <c r="M122" s="1"/>
      <c r="N122" s="1"/>
      <c r="O122" s="1"/>
      <c r="P122" s="1"/>
      <c r="Q122" s="1"/>
      <c r="R122" s="1"/>
      <c r="S122" s="1"/>
      <c r="T122" s="1"/>
      <c r="U122" s="1"/>
      <c r="V122" s="1"/>
      <c r="W122" s="1"/>
      <c r="X122" s="1"/>
      <c r="Y122" s="1"/>
      <c r="Z122" s="1"/>
    </row>
    <row r="123" ht="12.75" customHeight="1">
      <c r="A123" s="41">
        <f>PRRAS!I141</f>
        <v>122</v>
      </c>
      <c r="B123" s="42">
        <f>PRRAS!J141</f>
        <v>0</v>
      </c>
      <c r="C123" s="42">
        <f>PRRAS!K141</f>
        <v>0</v>
      </c>
      <c r="D123" s="42">
        <v>0.0</v>
      </c>
      <c r="E123" s="42">
        <v>0.0</v>
      </c>
      <c r="F123" s="39">
        <f t="shared" si="1"/>
        <v>0</v>
      </c>
      <c r="G123" s="1"/>
      <c r="I123" s="1"/>
      <c r="J123" s="42">
        <f t="shared" si="2"/>
        <v>0</v>
      </c>
      <c r="K123" s="1"/>
      <c r="L123" s="1"/>
      <c r="M123" s="1"/>
      <c r="N123" s="1"/>
      <c r="O123" s="1"/>
      <c r="P123" s="1"/>
      <c r="Q123" s="1"/>
      <c r="R123" s="1"/>
      <c r="S123" s="1"/>
      <c r="T123" s="1"/>
      <c r="U123" s="1"/>
      <c r="V123" s="1"/>
      <c r="W123" s="1"/>
      <c r="X123" s="1"/>
      <c r="Y123" s="1"/>
      <c r="Z123" s="1"/>
    </row>
    <row r="124" ht="12.75" customHeight="1">
      <c r="A124" s="41">
        <f>PRRAS!I142</f>
        <v>123</v>
      </c>
      <c r="B124" s="42">
        <f>PRRAS!J142</f>
        <v>0</v>
      </c>
      <c r="C124" s="42">
        <f>PRRAS!K142</f>
        <v>0</v>
      </c>
      <c r="D124" s="42">
        <v>0.0</v>
      </c>
      <c r="E124" s="42">
        <v>0.0</v>
      </c>
      <c r="F124" s="39">
        <f t="shared" si="1"/>
        <v>0</v>
      </c>
      <c r="G124" s="1"/>
      <c r="I124" s="1"/>
      <c r="J124" s="42">
        <f t="shared" si="2"/>
        <v>0</v>
      </c>
      <c r="K124" s="1"/>
      <c r="L124" s="1"/>
      <c r="M124" s="1"/>
      <c r="N124" s="1"/>
      <c r="O124" s="1"/>
      <c r="P124" s="1"/>
      <c r="Q124" s="1"/>
      <c r="R124" s="1"/>
      <c r="S124" s="1"/>
      <c r="T124" s="1"/>
      <c r="U124" s="1"/>
      <c r="V124" s="1"/>
      <c r="W124" s="1"/>
      <c r="X124" s="1"/>
      <c r="Y124" s="1"/>
      <c r="Z124" s="1"/>
    </row>
    <row r="125" ht="12.75" customHeight="1">
      <c r="A125" s="41">
        <f>PRRAS!I143</f>
        <v>124</v>
      </c>
      <c r="B125" s="42">
        <f>PRRAS!J143</f>
        <v>0</v>
      </c>
      <c r="C125" s="42">
        <f>PRRAS!K143</f>
        <v>0</v>
      </c>
      <c r="D125" s="42">
        <v>0.0</v>
      </c>
      <c r="E125" s="42">
        <v>0.0</v>
      </c>
      <c r="F125" s="39">
        <f t="shared" si="1"/>
        <v>0</v>
      </c>
      <c r="G125" s="1"/>
      <c r="I125" s="1"/>
      <c r="J125" s="42">
        <f t="shared" si="2"/>
        <v>0</v>
      </c>
      <c r="K125" s="1"/>
      <c r="L125" s="1"/>
      <c r="M125" s="1"/>
      <c r="N125" s="1"/>
      <c r="O125" s="1"/>
      <c r="P125" s="1"/>
      <c r="Q125" s="1"/>
      <c r="R125" s="1"/>
      <c r="S125" s="1"/>
      <c r="T125" s="1"/>
      <c r="U125" s="1"/>
      <c r="V125" s="1"/>
      <c r="W125" s="1"/>
      <c r="X125" s="1"/>
      <c r="Y125" s="1"/>
      <c r="Z125" s="1"/>
    </row>
    <row r="126" ht="12.75" customHeight="1">
      <c r="A126" s="41">
        <f>PRRAS!I144</f>
        <v>125</v>
      </c>
      <c r="B126" s="42">
        <f>PRRAS!J144</f>
        <v>0</v>
      </c>
      <c r="C126" s="42">
        <f>PRRAS!K144</f>
        <v>0</v>
      </c>
      <c r="D126" s="42">
        <v>0.0</v>
      </c>
      <c r="E126" s="42">
        <v>0.0</v>
      </c>
      <c r="F126" s="39">
        <f t="shared" si="1"/>
        <v>0</v>
      </c>
      <c r="G126" s="1"/>
      <c r="I126" s="1"/>
      <c r="J126" s="42">
        <f t="shared" si="2"/>
        <v>0</v>
      </c>
      <c r="K126" s="1"/>
      <c r="L126" s="1"/>
      <c r="M126" s="1"/>
      <c r="N126" s="1"/>
      <c r="O126" s="1"/>
      <c r="P126" s="1"/>
      <c r="Q126" s="1"/>
      <c r="R126" s="1"/>
      <c r="S126" s="1"/>
      <c r="T126" s="1"/>
      <c r="U126" s="1"/>
      <c r="V126" s="1"/>
      <c r="W126" s="1"/>
      <c r="X126" s="1"/>
      <c r="Y126" s="1"/>
      <c r="Z126" s="1"/>
    </row>
    <row r="127" ht="12.75" customHeight="1">
      <c r="A127" s="41">
        <f>PRRAS!I145</f>
        <v>126</v>
      </c>
      <c r="B127" s="42">
        <f>PRRAS!J145</f>
        <v>0</v>
      </c>
      <c r="C127" s="42">
        <f>PRRAS!K145</f>
        <v>0</v>
      </c>
      <c r="D127" s="42">
        <v>0.0</v>
      </c>
      <c r="E127" s="42">
        <v>0.0</v>
      </c>
      <c r="F127" s="39">
        <f t="shared" si="1"/>
        <v>0</v>
      </c>
      <c r="G127" s="1"/>
      <c r="I127" s="1"/>
      <c r="J127" s="42">
        <f t="shared" si="2"/>
        <v>0</v>
      </c>
      <c r="K127" s="1"/>
      <c r="L127" s="1"/>
      <c r="M127" s="1"/>
      <c r="N127" s="1"/>
      <c r="O127" s="1"/>
      <c r="P127" s="1"/>
      <c r="Q127" s="1"/>
      <c r="R127" s="1"/>
      <c r="S127" s="1"/>
      <c r="T127" s="1"/>
      <c r="U127" s="1"/>
      <c r="V127" s="1"/>
      <c r="W127" s="1"/>
      <c r="X127" s="1"/>
      <c r="Y127" s="1"/>
      <c r="Z127" s="1"/>
    </row>
    <row r="128" ht="12.75" customHeight="1">
      <c r="A128" s="41">
        <f>PRRAS!I146</f>
        <v>127</v>
      </c>
      <c r="B128" s="42">
        <f>PRRAS!J146</f>
        <v>0</v>
      </c>
      <c r="C128" s="42">
        <f>PRRAS!K146</f>
        <v>0</v>
      </c>
      <c r="D128" s="42">
        <v>0.0</v>
      </c>
      <c r="E128" s="42">
        <v>0.0</v>
      </c>
      <c r="F128" s="39">
        <f t="shared" si="1"/>
        <v>0</v>
      </c>
      <c r="G128" s="1"/>
      <c r="I128" s="1"/>
      <c r="J128" s="42">
        <f t="shared" si="2"/>
        <v>0</v>
      </c>
      <c r="K128" s="1"/>
      <c r="L128" s="1"/>
      <c r="M128" s="1"/>
      <c r="N128" s="1"/>
      <c r="O128" s="1"/>
      <c r="P128" s="1"/>
      <c r="Q128" s="1"/>
      <c r="R128" s="1"/>
      <c r="S128" s="1"/>
      <c r="T128" s="1"/>
      <c r="U128" s="1"/>
      <c r="V128" s="1"/>
      <c r="W128" s="1"/>
      <c r="X128" s="1"/>
      <c r="Y128" s="1"/>
      <c r="Z128" s="1"/>
    </row>
    <row r="129" ht="12.75" customHeight="1">
      <c r="A129" s="41">
        <f>PRRAS!I147</f>
        <v>128</v>
      </c>
      <c r="B129" s="42">
        <f>PRRAS!J147</f>
        <v>0</v>
      </c>
      <c r="C129" s="42">
        <f>PRRAS!K147</f>
        <v>0</v>
      </c>
      <c r="D129" s="42">
        <v>0.0</v>
      </c>
      <c r="E129" s="42">
        <v>0.0</v>
      </c>
      <c r="F129" s="39">
        <f t="shared" si="1"/>
        <v>0</v>
      </c>
      <c r="G129" s="1"/>
      <c r="I129" s="1"/>
      <c r="J129" s="42">
        <f t="shared" si="2"/>
        <v>0</v>
      </c>
      <c r="K129" s="1"/>
      <c r="L129" s="1"/>
      <c r="M129" s="1"/>
      <c r="N129" s="1"/>
      <c r="O129" s="1"/>
      <c r="P129" s="1"/>
      <c r="Q129" s="1"/>
      <c r="R129" s="1"/>
      <c r="S129" s="1"/>
      <c r="T129" s="1"/>
      <c r="U129" s="1"/>
      <c r="V129" s="1"/>
      <c r="W129" s="1"/>
      <c r="X129" s="1"/>
      <c r="Y129" s="1"/>
      <c r="Z129" s="1"/>
    </row>
    <row r="130" ht="12.75" customHeight="1">
      <c r="A130" s="41">
        <f>PRRAS!I148</f>
        <v>129</v>
      </c>
      <c r="B130" s="42">
        <f>PRRAS!J148</f>
        <v>0</v>
      </c>
      <c r="C130" s="42">
        <f>PRRAS!K148</f>
        <v>0</v>
      </c>
      <c r="D130" s="42">
        <v>0.0</v>
      </c>
      <c r="E130" s="42">
        <v>0.0</v>
      </c>
      <c r="F130" s="39">
        <f t="shared" si="1"/>
        <v>0</v>
      </c>
      <c r="G130" s="1"/>
      <c r="I130" s="1"/>
      <c r="J130" s="42">
        <f t="shared" si="2"/>
        <v>0</v>
      </c>
      <c r="K130" s="1"/>
      <c r="L130" s="1"/>
      <c r="M130" s="1"/>
      <c r="N130" s="1"/>
      <c r="O130" s="1"/>
      <c r="P130" s="1"/>
      <c r="Q130" s="1"/>
      <c r="R130" s="1"/>
      <c r="S130" s="1"/>
      <c r="T130" s="1"/>
      <c r="U130" s="1"/>
      <c r="V130" s="1"/>
      <c r="W130" s="1"/>
      <c r="X130" s="1"/>
      <c r="Y130" s="1"/>
      <c r="Z130" s="1"/>
    </row>
    <row r="131" ht="12.75" customHeight="1">
      <c r="A131" s="41">
        <f>PRRAS!I149</f>
        <v>130</v>
      </c>
      <c r="B131" s="42">
        <f>PRRAS!J149</f>
        <v>0</v>
      </c>
      <c r="C131" s="42">
        <f>PRRAS!K149</f>
        <v>0</v>
      </c>
      <c r="D131" s="42">
        <v>0.0</v>
      </c>
      <c r="E131" s="42">
        <v>0.0</v>
      </c>
      <c r="F131" s="39">
        <f t="shared" si="1"/>
        <v>0</v>
      </c>
      <c r="G131" s="1"/>
      <c r="I131" s="1"/>
      <c r="J131" s="42">
        <f t="shared" si="2"/>
        <v>0</v>
      </c>
      <c r="K131" s="1"/>
      <c r="L131" s="1"/>
      <c r="M131" s="1"/>
      <c r="N131" s="1"/>
      <c r="O131" s="1"/>
      <c r="P131" s="1"/>
      <c r="Q131" s="1"/>
      <c r="R131" s="1"/>
      <c r="S131" s="1"/>
      <c r="T131" s="1"/>
      <c r="U131" s="1"/>
      <c r="V131" s="1"/>
      <c r="W131" s="1"/>
      <c r="X131" s="1"/>
      <c r="Y131" s="1"/>
      <c r="Z131" s="1"/>
    </row>
    <row r="132" ht="12.75" customHeight="1">
      <c r="A132" s="41">
        <f>PRRAS!I150</f>
        <v>131</v>
      </c>
      <c r="B132" s="42">
        <f>PRRAS!J150</f>
        <v>0</v>
      </c>
      <c r="C132" s="42">
        <f>PRRAS!K150</f>
        <v>0</v>
      </c>
      <c r="D132" s="42">
        <v>0.0</v>
      </c>
      <c r="E132" s="42">
        <v>0.0</v>
      </c>
      <c r="F132" s="39">
        <f t="shared" si="1"/>
        <v>0</v>
      </c>
      <c r="G132" s="1"/>
      <c r="I132" s="1"/>
      <c r="J132" s="42">
        <f t="shared" si="2"/>
        <v>0</v>
      </c>
      <c r="K132" s="1"/>
      <c r="L132" s="1"/>
      <c r="M132" s="1"/>
      <c r="N132" s="1"/>
      <c r="O132" s="1"/>
      <c r="P132" s="1"/>
      <c r="Q132" s="1"/>
      <c r="R132" s="1"/>
      <c r="S132" s="1"/>
      <c r="T132" s="1"/>
      <c r="U132" s="1"/>
      <c r="V132" s="1"/>
      <c r="W132" s="1"/>
      <c r="X132" s="1"/>
      <c r="Y132" s="1"/>
      <c r="Z132" s="1"/>
    </row>
    <row r="133" ht="12.75" customHeight="1">
      <c r="A133" s="41">
        <f>PRRAS!I151</f>
        <v>132</v>
      </c>
      <c r="B133" s="42">
        <f>PRRAS!J151</f>
        <v>0</v>
      </c>
      <c r="C133" s="42">
        <f>PRRAS!K151</f>
        <v>0</v>
      </c>
      <c r="D133" s="42">
        <v>0.0</v>
      </c>
      <c r="E133" s="42">
        <v>0.0</v>
      </c>
      <c r="F133" s="39">
        <f t="shared" si="1"/>
        <v>0</v>
      </c>
      <c r="G133" s="1"/>
      <c r="I133" s="1"/>
      <c r="J133" s="42">
        <f t="shared" si="2"/>
        <v>0</v>
      </c>
      <c r="K133" s="1"/>
      <c r="L133" s="1"/>
      <c r="M133" s="1"/>
      <c r="N133" s="1"/>
      <c r="O133" s="1"/>
      <c r="P133" s="1"/>
      <c r="Q133" s="1"/>
      <c r="R133" s="1"/>
      <c r="S133" s="1"/>
      <c r="T133" s="1"/>
      <c r="U133" s="1"/>
      <c r="V133" s="1"/>
      <c r="W133" s="1"/>
      <c r="X133" s="1"/>
      <c r="Y133" s="1"/>
      <c r="Z133" s="1"/>
    </row>
    <row r="134" ht="12.75" customHeight="1">
      <c r="A134" s="41">
        <f>PRRAS!I152</f>
        <v>133</v>
      </c>
      <c r="B134" s="42">
        <f>PRRAS!J152</f>
        <v>0</v>
      </c>
      <c r="C134" s="42">
        <f>PRRAS!K152</f>
        <v>0</v>
      </c>
      <c r="D134" s="42">
        <v>0.0</v>
      </c>
      <c r="E134" s="42">
        <v>0.0</v>
      </c>
      <c r="F134" s="39">
        <f t="shared" si="1"/>
        <v>0</v>
      </c>
      <c r="G134" s="1"/>
      <c r="I134" s="1"/>
      <c r="J134" s="42">
        <f t="shared" si="2"/>
        <v>0</v>
      </c>
      <c r="K134" s="1"/>
      <c r="L134" s="1"/>
      <c r="M134" s="1"/>
      <c r="N134" s="1"/>
      <c r="O134" s="1"/>
      <c r="P134" s="1"/>
      <c r="Q134" s="1"/>
      <c r="R134" s="1"/>
      <c r="S134" s="1"/>
      <c r="T134" s="1"/>
      <c r="U134" s="1"/>
      <c r="V134" s="1"/>
      <c r="W134" s="1"/>
      <c r="X134" s="1"/>
      <c r="Y134" s="1"/>
      <c r="Z134" s="1"/>
    </row>
    <row r="135" ht="12.75" customHeight="1">
      <c r="A135" s="41">
        <f>PRRAS!I153</f>
        <v>134</v>
      </c>
      <c r="B135" s="42">
        <f>PRRAS!J153</f>
        <v>0</v>
      </c>
      <c r="C135" s="42">
        <f>PRRAS!K153</f>
        <v>0</v>
      </c>
      <c r="D135" s="42">
        <v>0.0</v>
      </c>
      <c r="E135" s="42">
        <v>0.0</v>
      </c>
      <c r="F135" s="39">
        <f t="shared" si="1"/>
        <v>0</v>
      </c>
      <c r="G135" s="1"/>
      <c r="I135" s="1"/>
      <c r="J135" s="42">
        <f t="shared" si="2"/>
        <v>0</v>
      </c>
      <c r="K135" s="1"/>
      <c r="L135" s="1"/>
      <c r="M135" s="1"/>
      <c r="N135" s="1"/>
      <c r="O135" s="1"/>
      <c r="P135" s="1"/>
      <c r="Q135" s="1"/>
      <c r="R135" s="1"/>
      <c r="S135" s="1"/>
      <c r="T135" s="1"/>
      <c r="U135" s="1"/>
      <c r="V135" s="1"/>
      <c r="W135" s="1"/>
      <c r="X135" s="1"/>
      <c r="Y135" s="1"/>
      <c r="Z135" s="1"/>
    </row>
    <row r="136" ht="12.75" customHeight="1">
      <c r="A136" s="41">
        <f>PRRAS!I154</f>
        <v>135</v>
      </c>
      <c r="B136" s="42">
        <f>PRRAS!J154</f>
        <v>0</v>
      </c>
      <c r="C136" s="42">
        <f>PRRAS!K154</f>
        <v>0</v>
      </c>
      <c r="D136" s="42">
        <v>0.0</v>
      </c>
      <c r="E136" s="42">
        <v>0.0</v>
      </c>
      <c r="F136" s="39">
        <f t="shared" si="1"/>
        <v>0</v>
      </c>
      <c r="G136" s="1"/>
      <c r="I136" s="1"/>
      <c r="J136" s="42">
        <f t="shared" si="2"/>
        <v>0</v>
      </c>
      <c r="K136" s="1"/>
      <c r="L136" s="1"/>
      <c r="M136" s="1"/>
      <c r="N136" s="1"/>
      <c r="O136" s="1"/>
      <c r="P136" s="1"/>
      <c r="Q136" s="1"/>
      <c r="R136" s="1"/>
      <c r="S136" s="1"/>
      <c r="T136" s="1"/>
      <c r="U136" s="1"/>
      <c r="V136" s="1"/>
      <c r="W136" s="1"/>
      <c r="X136" s="1"/>
      <c r="Y136" s="1"/>
      <c r="Z136" s="1"/>
    </row>
    <row r="137" ht="12.75" customHeight="1">
      <c r="A137" s="41">
        <f>PRRAS!I155</f>
        <v>136</v>
      </c>
      <c r="B137" s="42">
        <f>PRRAS!J155</f>
        <v>0</v>
      </c>
      <c r="C137" s="42">
        <f>PRRAS!K155</f>
        <v>0</v>
      </c>
      <c r="D137" s="42">
        <v>0.0</v>
      </c>
      <c r="E137" s="42">
        <v>0.0</v>
      </c>
      <c r="F137" s="39">
        <f t="shared" si="1"/>
        <v>0</v>
      </c>
      <c r="G137" s="1"/>
      <c r="I137" s="1"/>
      <c r="J137" s="42">
        <f t="shared" si="2"/>
        <v>0</v>
      </c>
      <c r="K137" s="1"/>
      <c r="L137" s="1"/>
      <c r="M137" s="1"/>
      <c r="N137" s="1"/>
      <c r="O137" s="1"/>
      <c r="P137" s="1"/>
      <c r="Q137" s="1"/>
      <c r="R137" s="1"/>
      <c r="S137" s="1"/>
      <c r="T137" s="1"/>
      <c r="U137" s="1"/>
      <c r="V137" s="1"/>
      <c r="W137" s="1"/>
      <c r="X137" s="1"/>
      <c r="Y137" s="1"/>
      <c r="Z137" s="1"/>
    </row>
    <row r="138" ht="12.75" customHeight="1">
      <c r="A138" s="41">
        <f>PRRAS!I156</f>
        <v>137</v>
      </c>
      <c r="B138" s="42">
        <f>PRRAS!J156</f>
        <v>0</v>
      </c>
      <c r="C138" s="42">
        <f>PRRAS!K156</f>
        <v>0</v>
      </c>
      <c r="D138" s="42">
        <v>0.0</v>
      </c>
      <c r="E138" s="42">
        <v>0.0</v>
      </c>
      <c r="F138" s="39">
        <f t="shared" si="1"/>
        <v>0</v>
      </c>
      <c r="G138" s="1"/>
      <c r="I138" s="1"/>
      <c r="J138" s="42">
        <f t="shared" si="2"/>
        <v>0</v>
      </c>
      <c r="K138" s="1"/>
      <c r="L138" s="1"/>
      <c r="M138" s="1"/>
      <c r="N138" s="1"/>
      <c r="O138" s="1"/>
      <c r="P138" s="1"/>
      <c r="Q138" s="1"/>
      <c r="R138" s="1"/>
      <c r="S138" s="1"/>
      <c r="T138" s="1"/>
      <c r="U138" s="1"/>
      <c r="V138" s="1"/>
      <c r="W138" s="1"/>
      <c r="X138" s="1"/>
      <c r="Y138" s="1"/>
      <c r="Z138" s="1"/>
    </row>
    <row r="139" ht="12.75" customHeight="1">
      <c r="A139" s="41">
        <f>PRRAS!I157</f>
        <v>138</v>
      </c>
      <c r="B139" s="42">
        <f>PRRAS!J157</f>
        <v>0</v>
      </c>
      <c r="C139" s="42">
        <f>PRRAS!K157</f>
        <v>0</v>
      </c>
      <c r="D139" s="42">
        <v>0.0</v>
      </c>
      <c r="E139" s="42">
        <v>0.0</v>
      </c>
      <c r="F139" s="39">
        <f t="shared" si="1"/>
        <v>0</v>
      </c>
      <c r="G139" s="1"/>
      <c r="I139" s="1"/>
      <c r="J139" s="42">
        <f t="shared" si="2"/>
        <v>0</v>
      </c>
      <c r="K139" s="1"/>
      <c r="L139" s="1"/>
      <c r="M139" s="1"/>
      <c r="N139" s="1"/>
      <c r="O139" s="1"/>
      <c r="P139" s="1"/>
      <c r="Q139" s="1"/>
      <c r="R139" s="1"/>
      <c r="S139" s="1"/>
      <c r="T139" s="1"/>
      <c r="U139" s="1"/>
      <c r="V139" s="1"/>
      <c r="W139" s="1"/>
      <c r="X139" s="1"/>
      <c r="Y139" s="1"/>
      <c r="Z139" s="1"/>
    </row>
    <row r="140" ht="12.75" customHeight="1">
      <c r="A140" s="41">
        <f>PRRAS!I158</f>
        <v>139</v>
      </c>
      <c r="B140" s="42">
        <f>PRRAS!J158</f>
        <v>0</v>
      </c>
      <c r="C140" s="42">
        <f>PRRAS!K158</f>
        <v>0</v>
      </c>
      <c r="D140" s="42">
        <v>0.0</v>
      </c>
      <c r="E140" s="42">
        <v>0.0</v>
      </c>
      <c r="F140" s="39">
        <f t="shared" si="1"/>
        <v>0</v>
      </c>
      <c r="G140" s="1"/>
      <c r="I140" s="1"/>
      <c r="J140" s="42">
        <f t="shared" si="2"/>
        <v>0</v>
      </c>
      <c r="K140" s="1"/>
      <c r="L140" s="1"/>
      <c r="M140" s="1"/>
      <c r="N140" s="1"/>
      <c r="O140" s="1"/>
      <c r="P140" s="1"/>
      <c r="Q140" s="1"/>
      <c r="R140" s="1"/>
      <c r="S140" s="1"/>
      <c r="T140" s="1"/>
      <c r="U140" s="1"/>
      <c r="V140" s="1"/>
      <c r="W140" s="1"/>
      <c r="X140" s="1"/>
      <c r="Y140" s="1"/>
      <c r="Z140" s="1"/>
    </row>
    <row r="141" ht="12.75" customHeight="1">
      <c r="A141" s="41">
        <f>PRRAS!I159</f>
        <v>140</v>
      </c>
      <c r="B141" s="42">
        <f>PRRAS!J159</f>
        <v>0</v>
      </c>
      <c r="C141" s="42">
        <f>PRRAS!K159</f>
        <v>0</v>
      </c>
      <c r="D141" s="42">
        <v>0.0</v>
      </c>
      <c r="E141" s="42">
        <v>0.0</v>
      </c>
      <c r="F141" s="39">
        <f t="shared" si="1"/>
        <v>0</v>
      </c>
      <c r="G141" s="1"/>
      <c r="I141" s="1"/>
      <c r="J141" s="42">
        <f t="shared" si="2"/>
        <v>0</v>
      </c>
      <c r="K141" s="1"/>
      <c r="L141" s="1"/>
      <c r="M141" s="1"/>
      <c r="N141" s="1"/>
      <c r="O141" s="1"/>
      <c r="P141" s="1"/>
      <c r="Q141" s="1"/>
      <c r="R141" s="1"/>
      <c r="S141" s="1"/>
      <c r="T141" s="1"/>
      <c r="U141" s="1"/>
      <c r="V141" s="1"/>
      <c r="W141" s="1"/>
      <c r="X141" s="1"/>
      <c r="Y141" s="1"/>
      <c r="Z141" s="1"/>
    </row>
    <row r="142" ht="12.75" customHeight="1">
      <c r="A142" s="41">
        <f>PRRAS!I160</f>
        <v>141</v>
      </c>
      <c r="B142" s="42">
        <f>PRRAS!J160</f>
        <v>0</v>
      </c>
      <c r="C142" s="42">
        <f>PRRAS!K160</f>
        <v>0</v>
      </c>
      <c r="D142" s="42">
        <v>0.0</v>
      </c>
      <c r="E142" s="42">
        <v>0.0</v>
      </c>
      <c r="F142" s="39">
        <f t="shared" si="1"/>
        <v>0</v>
      </c>
      <c r="G142" s="1"/>
      <c r="I142" s="1"/>
      <c r="J142" s="42">
        <f t="shared" si="2"/>
        <v>0</v>
      </c>
      <c r="K142" s="1"/>
      <c r="L142" s="1"/>
      <c r="M142" s="1"/>
      <c r="N142" s="1"/>
      <c r="O142" s="1"/>
      <c r="P142" s="1"/>
      <c r="Q142" s="1"/>
      <c r="R142" s="1"/>
      <c r="S142" s="1"/>
      <c r="T142" s="1"/>
      <c r="U142" s="1"/>
      <c r="V142" s="1"/>
      <c r="W142" s="1"/>
      <c r="X142" s="1"/>
      <c r="Y142" s="1"/>
      <c r="Z142" s="1"/>
    </row>
    <row r="143" ht="12.75" customHeight="1">
      <c r="A143" s="41">
        <f>PRRAS!I161</f>
        <v>142</v>
      </c>
      <c r="B143" s="42">
        <f>PRRAS!J161</f>
        <v>0</v>
      </c>
      <c r="C143" s="42">
        <f>PRRAS!K161</f>
        <v>0</v>
      </c>
      <c r="D143" s="42">
        <v>0.0</v>
      </c>
      <c r="E143" s="42">
        <v>0.0</v>
      </c>
      <c r="F143" s="39">
        <f t="shared" si="1"/>
        <v>0</v>
      </c>
      <c r="G143" s="1"/>
      <c r="I143" s="1"/>
      <c r="J143" s="42">
        <f t="shared" si="2"/>
        <v>0</v>
      </c>
      <c r="K143" s="1"/>
      <c r="L143" s="1"/>
      <c r="M143" s="1"/>
      <c r="N143" s="1"/>
      <c r="O143" s="1"/>
      <c r="P143" s="1"/>
      <c r="Q143" s="1"/>
      <c r="R143" s="1"/>
      <c r="S143" s="1"/>
      <c r="T143" s="1"/>
      <c r="U143" s="1"/>
      <c r="V143" s="1"/>
      <c r="W143" s="1"/>
      <c r="X143" s="1"/>
      <c r="Y143" s="1"/>
      <c r="Z143" s="1"/>
    </row>
    <row r="144" ht="12.75" customHeight="1">
      <c r="A144" s="41">
        <f>PRRAS!I162</f>
        <v>143</v>
      </c>
      <c r="B144" s="42">
        <f>PRRAS!J162</f>
        <v>0</v>
      </c>
      <c r="C144" s="42">
        <f>PRRAS!K162</f>
        <v>0</v>
      </c>
      <c r="D144" s="42">
        <v>0.0</v>
      </c>
      <c r="E144" s="42">
        <v>0.0</v>
      </c>
      <c r="F144" s="39">
        <f t="shared" si="1"/>
        <v>0</v>
      </c>
      <c r="G144" s="1"/>
      <c r="I144" s="1"/>
      <c r="J144" s="42">
        <f t="shared" si="2"/>
        <v>0</v>
      </c>
      <c r="K144" s="1"/>
      <c r="L144" s="1"/>
      <c r="M144" s="1"/>
      <c r="N144" s="1"/>
      <c r="O144" s="1"/>
      <c r="P144" s="1"/>
      <c r="Q144" s="1"/>
      <c r="R144" s="1"/>
      <c r="S144" s="1"/>
      <c r="T144" s="1"/>
      <c r="U144" s="1"/>
      <c r="V144" s="1"/>
      <c r="W144" s="1"/>
      <c r="X144" s="1"/>
      <c r="Y144" s="1"/>
      <c r="Z144" s="1"/>
    </row>
    <row r="145" ht="12.75" customHeight="1">
      <c r="A145" s="41">
        <f>PRRAS!I163</f>
        <v>144</v>
      </c>
      <c r="B145" s="42">
        <f>PRRAS!J163</f>
        <v>0</v>
      </c>
      <c r="C145" s="42">
        <f>PRRAS!K163</f>
        <v>0</v>
      </c>
      <c r="D145" s="42">
        <v>0.0</v>
      </c>
      <c r="E145" s="42">
        <v>0.0</v>
      </c>
      <c r="F145" s="39">
        <f t="shared" si="1"/>
        <v>0</v>
      </c>
      <c r="G145" s="1"/>
      <c r="I145" s="1"/>
      <c r="J145" s="42">
        <f t="shared" si="2"/>
        <v>0</v>
      </c>
      <c r="K145" s="1"/>
      <c r="L145" s="1"/>
      <c r="M145" s="1"/>
      <c r="N145" s="1"/>
      <c r="O145" s="1"/>
      <c r="P145" s="1"/>
      <c r="Q145" s="1"/>
      <c r="R145" s="1"/>
      <c r="S145" s="1"/>
      <c r="T145" s="1"/>
      <c r="U145" s="1"/>
      <c r="V145" s="1"/>
      <c r="W145" s="1"/>
      <c r="X145" s="1"/>
      <c r="Y145" s="1"/>
      <c r="Z145" s="1"/>
    </row>
    <row r="146" ht="12.75" customHeight="1">
      <c r="A146" s="41">
        <f>PRRAS!I164</f>
        <v>145</v>
      </c>
      <c r="B146" s="42">
        <f>PRRAS!J164</f>
        <v>0</v>
      </c>
      <c r="C146" s="42">
        <f>PRRAS!K164</f>
        <v>0</v>
      </c>
      <c r="D146" s="42">
        <v>0.0</v>
      </c>
      <c r="E146" s="42">
        <v>0.0</v>
      </c>
      <c r="F146" s="39">
        <f t="shared" si="1"/>
        <v>0</v>
      </c>
      <c r="G146" s="1"/>
      <c r="I146" s="1"/>
      <c r="J146" s="42">
        <f t="shared" si="2"/>
        <v>0</v>
      </c>
      <c r="K146" s="1"/>
      <c r="L146" s="1"/>
      <c r="M146" s="1"/>
      <c r="N146" s="1"/>
      <c r="O146" s="1"/>
      <c r="P146" s="1"/>
      <c r="Q146" s="1"/>
      <c r="R146" s="1"/>
      <c r="S146" s="1"/>
      <c r="T146" s="1"/>
      <c r="U146" s="1"/>
      <c r="V146" s="1"/>
      <c r="W146" s="1"/>
      <c r="X146" s="1"/>
      <c r="Y146" s="1"/>
      <c r="Z146" s="1"/>
    </row>
    <row r="147" ht="12.75" customHeight="1">
      <c r="A147" s="41">
        <f>PRRAS!I165</f>
        <v>146</v>
      </c>
      <c r="B147" s="42">
        <f>PRRAS!J165</f>
        <v>0</v>
      </c>
      <c r="C147" s="42">
        <f>PRRAS!K165</f>
        <v>0</v>
      </c>
      <c r="D147" s="42">
        <v>0.0</v>
      </c>
      <c r="E147" s="42">
        <v>0.0</v>
      </c>
      <c r="F147" s="39">
        <f t="shared" si="1"/>
        <v>0</v>
      </c>
      <c r="G147" s="1"/>
      <c r="I147" s="1"/>
      <c r="J147" s="42">
        <f t="shared" si="2"/>
        <v>0</v>
      </c>
      <c r="K147" s="1"/>
      <c r="L147" s="1"/>
      <c r="M147" s="1"/>
      <c r="N147" s="1"/>
      <c r="O147" s="1"/>
      <c r="P147" s="1"/>
      <c r="Q147" s="1"/>
      <c r="R147" s="1"/>
      <c r="S147" s="1"/>
      <c r="T147" s="1"/>
      <c r="U147" s="1"/>
      <c r="V147" s="1"/>
      <c r="W147" s="1"/>
      <c r="X147" s="1"/>
      <c r="Y147" s="1"/>
      <c r="Z147" s="1"/>
    </row>
    <row r="148" ht="12.75" customHeight="1">
      <c r="A148" s="41">
        <f>PRRAS!I166</f>
        <v>147</v>
      </c>
      <c r="B148" s="42">
        <f>PRRAS!J166</f>
        <v>0</v>
      </c>
      <c r="C148" s="42">
        <f>PRRAS!K166</f>
        <v>0</v>
      </c>
      <c r="D148" s="42">
        <v>0.0</v>
      </c>
      <c r="E148" s="42">
        <v>0.0</v>
      </c>
      <c r="F148" s="39">
        <f t="shared" si="1"/>
        <v>0</v>
      </c>
      <c r="G148" s="1"/>
      <c r="I148" s="1"/>
      <c r="J148" s="42">
        <f t="shared" si="2"/>
        <v>0</v>
      </c>
      <c r="K148" s="1"/>
      <c r="L148" s="1"/>
      <c r="M148" s="1"/>
      <c r="N148" s="1"/>
      <c r="O148" s="1"/>
      <c r="P148" s="1"/>
      <c r="Q148" s="1"/>
      <c r="R148" s="1"/>
      <c r="S148" s="1"/>
      <c r="T148" s="1"/>
      <c r="U148" s="1"/>
      <c r="V148" s="1"/>
      <c r="W148" s="1"/>
      <c r="X148" s="1"/>
      <c r="Y148" s="1"/>
      <c r="Z148" s="1"/>
    </row>
    <row r="149" ht="12.75" customHeight="1">
      <c r="A149" s="41">
        <f>PRRAS!I167</f>
        <v>148</v>
      </c>
      <c r="B149" s="42">
        <f>PRRAS!J167</f>
        <v>58847</v>
      </c>
      <c r="C149" s="42">
        <f>PRRAS!K167</f>
        <v>107655</v>
      </c>
      <c r="D149" s="42">
        <v>0.0</v>
      </c>
      <c r="E149" s="42">
        <v>0.0</v>
      </c>
      <c r="F149" s="39">
        <f t="shared" si="1"/>
        <v>405752.36</v>
      </c>
      <c r="G149" s="1"/>
      <c r="I149" s="1"/>
      <c r="J149" s="42">
        <f t="shared" si="2"/>
        <v>0</v>
      </c>
      <c r="K149" s="1"/>
      <c r="L149" s="1"/>
      <c r="M149" s="1"/>
      <c r="N149" s="1"/>
      <c r="O149" s="1"/>
      <c r="P149" s="1"/>
      <c r="Q149" s="1"/>
      <c r="R149" s="1"/>
      <c r="S149" s="1"/>
      <c r="T149" s="1"/>
      <c r="U149" s="1"/>
      <c r="V149" s="1"/>
      <c r="W149" s="1"/>
      <c r="X149" s="1"/>
      <c r="Y149" s="1"/>
      <c r="Z149" s="1"/>
    </row>
    <row r="150" ht="12.75" customHeight="1">
      <c r="A150" s="41">
        <f>PRRAS!I168</f>
        <v>149</v>
      </c>
      <c r="B150" s="42">
        <f>PRRAS!J168</f>
        <v>0</v>
      </c>
      <c r="C150" s="42">
        <f>PRRAS!K168</f>
        <v>0</v>
      </c>
      <c r="D150" s="42">
        <v>0.0</v>
      </c>
      <c r="E150" s="42">
        <v>0.0</v>
      </c>
      <c r="F150" s="39">
        <f t="shared" si="1"/>
        <v>0</v>
      </c>
      <c r="G150" s="1"/>
      <c r="I150" s="1"/>
      <c r="J150" s="42">
        <f t="shared" si="2"/>
        <v>0</v>
      </c>
      <c r="K150" s="1"/>
      <c r="L150" s="1"/>
      <c r="M150" s="1"/>
      <c r="N150" s="1"/>
      <c r="O150" s="1"/>
      <c r="P150" s="1"/>
      <c r="Q150" s="1"/>
      <c r="R150" s="1"/>
      <c r="S150" s="1"/>
      <c r="T150" s="1"/>
      <c r="U150" s="1"/>
      <c r="V150" s="1"/>
      <c r="W150" s="1"/>
      <c r="X150" s="1"/>
      <c r="Y150" s="1"/>
      <c r="Z150" s="1"/>
    </row>
    <row r="151" ht="12.75" customHeight="1">
      <c r="A151" s="41">
        <f>PRRAS!I169</f>
        <v>150</v>
      </c>
      <c r="B151" s="42">
        <f>PRRAS!J169</f>
        <v>3047</v>
      </c>
      <c r="C151" s="42">
        <f>PRRAS!K169</f>
        <v>7869</v>
      </c>
      <c r="D151" s="42">
        <v>0.0</v>
      </c>
      <c r="E151" s="42">
        <v>0.0</v>
      </c>
      <c r="F151" s="39">
        <f t="shared" si="1"/>
        <v>28177.5</v>
      </c>
      <c r="G151" s="1"/>
      <c r="I151" s="1"/>
      <c r="J151" s="42">
        <f t="shared" si="2"/>
        <v>0</v>
      </c>
      <c r="K151" s="1"/>
      <c r="L151" s="1"/>
      <c r="M151" s="1"/>
      <c r="N151" s="1"/>
      <c r="O151" s="1"/>
      <c r="P151" s="1"/>
      <c r="Q151" s="1"/>
      <c r="R151" s="1"/>
      <c r="S151" s="1"/>
      <c r="T151" s="1"/>
      <c r="U151" s="1"/>
      <c r="V151" s="1"/>
      <c r="W151" s="1"/>
      <c r="X151" s="1"/>
      <c r="Y151" s="1"/>
      <c r="Z151" s="1"/>
    </row>
    <row r="152" ht="12.75" customHeight="1">
      <c r="A152" s="41">
        <f>PRRAS!I170</f>
        <v>151</v>
      </c>
      <c r="B152" s="42">
        <f>PRRAS!J170</f>
        <v>34289</v>
      </c>
      <c r="C152" s="42">
        <f>PRRAS!K170</f>
        <v>31242</v>
      </c>
      <c r="D152" s="42">
        <v>0.0</v>
      </c>
      <c r="E152" s="42">
        <v>0.0</v>
      </c>
      <c r="F152" s="39">
        <f t="shared" si="1"/>
        <v>146127.23</v>
      </c>
      <c r="G152" s="1"/>
      <c r="I152" s="1"/>
      <c r="J152" s="42">
        <f t="shared" si="2"/>
        <v>0</v>
      </c>
      <c r="K152" s="1"/>
      <c r="L152" s="1"/>
      <c r="M152" s="1"/>
      <c r="N152" s="1"/>
      <c r="O152" s="1"/>
      <c r="P152" s="1"/>
      <c r="Q152" s="1"/>
      <c r="R152" s="1"/>
      <c r="S152" s="1"/>
      <c r="T152" s="1"/>
      <c r="U152" s="1"/>
      <c r="V152" s="1"/>
      <c r="W152" s="1"/>
      <c r="X152" s="1"/>
      <c r="Y152" s="1"/>
      <c r="Z152" s="1"/>
    </row>
    <row r="153" ht="12.75" customHeight="1">
      <c r="A153" s="41">
        <f>PRRAS!I171</f>
        <v>152</v>
      </c>
      <c r="B153" s="42">
        <f>PRRAS!J171</f>
        <v>0</v>
      </c>
      <c r="C153" s="42">
        <f>PRRAS!K171</f>
        <v>0</v>
      </c>
      <c r="D153" s="42">
        <v>0.0</v>
      </c>
      <c r="E153" s="42">
        <v>0.0</v>
      </c>
      <c r="F153" s="39">
        <f t="shared" si="1"/>
        <v>0</v>
      </c>
      <c r="G153" s="1"/>
      <c r="I153" s="1"/>
      <c r="J153" s="42">
        <f t="shared" si="2"/>
        <v>0</v>
      </c>
      <c r="K153" s="1"/>
      <c r="L153" s="1"/>
      <c r="M153" s="1"/>
      <c r="N153" s="1"/>
      <c r="O153" s="1"/>
      <c r="P153" s="1"/>
      <c r="Q153" s="1"/>
      <c r="R153" s="1"/>
      <c r="S153" s="1"/>
      <c r="T153" s="1"/>
      <c r="U153" s="1"/>
      <c r="V153" s="1"/>
      <c r="W153" s="1"/>
      <c r="X153" s="1"/>
      <c r="Y153" s="1"/>
      <c r="Z153" s="1"/>
    </row>
    <row r="154" ht="12.75" customHeight="1">
      <c r="A154" s="41">
        <f>PRRAS!I172</f>
        <v>153</v>
      </c>
      <c r="B154" s="42">
        <f>PRRAS!J172</f>
        <v>0</v>
      </c>
      <c r="C154" s="42">
        <f>PRRAS!K172</f>
        <v>0</v>
      </c>
      <c r="D154" s="42">
        <v>0.0</v>
      </c>
      <c r="E154" s="42">
        <v>0.0</v>
      </c>
      <c r="F154" s="39">
        <f t="shared" si="1"/>
        <v>0</v>
      </c>
      <c r="G154" s="1"/>
      <c r="I154" s="1"/>
      <c r="J154" s="42">
        <f t="shared" si="2"/>
        <v>0</v>
      </c>
      <c r="K154" s="1"/>
      <c r="L154" s="1"/>
      <c r="M154" s="1"/>
      <c r="N154" s="1"/>
      <c r="O154" s="1"/>
      <c r="P154" s="1"/>
      <c r="Q154" s="1"/>
      <c r="R154" s="1"/>
      <c r="S154" s="1"/>
      <c r="T154" s="1"/>
      <c r="U154" s="1"/>
      <c r="V154" s="1"/>
      <c r="W154" s="1"/>
      <c r="X154" s="1"/>
      <c r="Y154" s="1"/>
      <c r="Z154" s="1"/>
    </row>
    <row r="155" ht="12.75" customHeight="1">
      <c r="A155" s="41">
        <f>PRRAS!I173</f>
        <v>154</v>
      </c>
      <c r="B155" s="42">
        <f>PRRAS!J173</f>
        <v>31242</v>
      </c>
      <c r="C155" s="42">
        <f>PRRAS!K173</f>
        <v>23373</v>
      </c>
      <c r="D155" s="42">
        <v>0.0</v>
      </c>
      <c r="E155" s="42">
        <v>0.0</v>
      </c>
      <c r="F155" s="39">
        <f t="shared" si="1"/>
        <v>120101.52</v>
      </c>
      <c r="G155" s="1"/>
      <c r="I155" s="1"/>
      <c r="J155" s="42">
        <f t="shared" si="2"/>
        <v>0</v>
      </c>
      <c r="K155" s="1"/>
      <c r="L155" s="1"/>
      <c r="M155" s="1"/>
      <c r="N155" s="1"/>
      <c r="O155" s="1"/>
      <c r="P155" s="1"/>
      <c r="Q155" s="1"/>
      <c r="R155" s="1"/>
      <c r="S155" s="1"/>
      <c r="T155" s="1"/>
      <c r="U155" s="1"/>
      <c r="V155" s="1"/>
      <c r="W155" s="1"/>
      <c r="X155" s="1"/>
      <c r="Y155" s="1"/>
      <c r="Z155" s="1"/>
    </row>
    <row r="156" ht="12.75" customHeight="1">
      <c r="A156" s="41">
        <f>PRRAS!I174</f>
        <v>155</v>
      </c>
      <c r="B156" s="42">
        <f>PRRAS!J174</f>
        <v>0</v>
      </c>
      <c r="C156" s="42">
        <f>PRRAS!K174</f>
        <v>0</v>
      </c>
      <c r="D156" s="42">
        <v>0.0</v>
      </c>
      <c r="E156" s="42">
        <v>0.0</v>
      </c>
      <c r="F156" s="39">
        <f t="shared" si="1"/>
        <v>0</v>
      </c>
      <c r="G156" s="1"/>
      <c r="I156" s="1"/>
      <c r="J156" s="42">
        <f t="shared" si="2"/>
        <v>0</v>
      </c>
      <c r="K156" s="1"/>
      <c r="L156" s="1"/>
      <c r="M156" s="1"/>
      <c r="N156" s="1"/>
      <c r="O156" s="1"/>
      <c r="P156" s="1"/>
      <c r="Q156" s="1"/>
      <c r="R156" s="1"/>
      <c r="S156" s="1"/>
      <c r="T156" s="1"/>
      <c r="U156" s="1"/>
      <c r="V156" s="1"/>
      <c r="W156" s="1"/>
      <c r="X156" s="1"/>
      <c r="Y156" s="1"/>
      <c r="Z156" s="1"/>
    </row>
    <row r="157" ht="12.75" customHeight="1">
      <c r="A157" s="41">
        <f>PRRAS!I176</f>
        <v>156</v>
      </c>
      <c r="B157" s="42">
        <f>PRRAS!J176</f>
        <v>18910</v>
      </c>
      <c r="C157" s="42">
        <f>PRRAS!K176</f>
        <v>17491</v>
      </c>
      <c r="D157" s="42">
        <v>0.0</v>
      </c>
      <c r="E157" s="42">
        <v>0.0</v>
      </c>
      <c r="F157" s="39">
        <f t="shared" si="1"/>
        <v>84071.52</v>
      </c>
      <c r="G157" s="1"/>
      <c r="I157" s="1"/>
      <c r="J157" s="1"/>
      <c r="K157" s="1"/>
      <c r="L157" s="1"/>
      <c r="M157" s="1"/>
      <c r="N157" s="1"/>
      <c r="O157" s="1"/>
      <c r="P157" s="1"/>
      <c r="Q157" s="1"/>
      <c r="R157" s="1"/>
      <c r="S157" s="1"/>
      <c r="T157" s="1"/>
      <c r="U157" s="1"/>
      <c r="V157" s="1"/>
      <c r="W157" s="1"/>
      <c r="X157" s="1"/>
      <c r="Y157" s="1"/>
      <c r="Z157" s="1"/>
    </row>
    <row r="158" ht="12.75" customHeight="1">
      <c r="A158" s="41">
        <f>PRRAS!I177</f>
        <v>157</v>
      </c>
      <c r="B158" s="42">
        <f>PRRAS!J177</f>
        <v>87300</v>
      </c>
      <c r="C158" s="42">
        <f>PRRAS!K177</f>
        <v>219350</v>
      </c>
      <c r="D158" s="42">
        <v>0.0</v>
      </c>
      <c r="E158" s="42">
        <v>0.0</v>
      </c>
      <c r="F158" s="39">
        <f t="shared" si="1"/>
        <v>825820</v>
      </c>
      <c r="G158" s="1"/>
      <c r="I158" s="1"/>
      <c r="J158" s="1"/>
      <c r="K158" s="1"/>
      <c r="L158" s="1"/>
      <c r="M158" s="1"/>
      <c r="N158" s="1"/>
      <c r="O158" s="1"/>
      <c r="P158" s="1"/>
      <c r="Q158" s="1"/>
      <c r="R158" s="1"/>
      <c r="S158" s="1"/>
      <c r="T158" s="1"/>
      <c r="U158" s="1"/>
      <c r="V158" s="1"/>
      <c r="W158" s="1"/>
      <c r="X158" s="1"/>
      <c r="Y158" s="1"/>
      <c r="Z158" s="1"/>
    </row>
    <row r="159" ht="12.75" customHeight="1">
      <c r="A159" s="41">
        <f>PRRAS!I178</f>
        <v>158</v>
      </c>
      <c r="B159" s="42">
        <f>PRRAS!J178</f>
        <v>88719</v>
      </c>
      <c r="C159" s="42">
        <f>PRRAS!K178</f>
        <v>227188</v>
      </c>
      <c r="D159" s="42">
        <v>0.0</v>
      </c>
      <c r="E159" s="42">
        <v>0.0</v>
      </c>
      <c r="F159" s="39">
        <f t="shared" si="1"/>
        <v>858090.1</v>
      </c>
      <c r="G159" s="1"/>
      <c r="I159" s="1"/>
      <c r="J159" s="1"/>
      <c r="K159" s="1"/>
      <c r="L159" s="1"/>
      <c r="M159" s="1"/>
      <c r="N159" s="1"/>
      <c r="O159" s="1"/>
      <c r="P159" s="1"/>
      <c r="Q159" s="1"/>
      <c r="R159" s="1"/>
      <c r="S159" s="1"/>
      <c r="T159" s="1"/>
      <c r="U159" s="1"/>
      <c r="V159" s="1"/>
      <c r="W159" s="1"/>
      <c r="X159" s="1"/>
      <c r="Y159" s="1"/>
      <c r="Z159" s="1"/>
    </row>
    <row r="160" ht="12.75" customHeight="1">
      <c r="A160" s="41">
        <f>PRRAS!I179</f>
        <v>159</v>
      </c>
      <c r="B160" s="42">
        <f>PRRAS!J179</f>
        <v>17491</v>
      </c>
      <c r="C160" s="42">
        <f>PRRAS!K179</f>
        <v>9653</v>
      </c>
      <c r="D160" s="42">
        <v>0.0</v>
      </c>
      <c r="E160" s="42">
        <v>0.0</v>
      </c>
      <c r="F160" s="39">
        <f t="shared" si="1"/>
        <v>58507.23</v>
      </c>
      <c r="G160" s="1"/>
      <c r="I160" s="1"/>
      <c r="J160" s="1"/>
      <c r="K160" s="1"/>
      <c r="L160" s="1"/>
      <c r="M160" s="1"/>
      <c r="N160" s="1"/>
      <c r="O160" s="1"/>
      <c r="P160" s="1"/>
      <c r="Q160" s="1"/>
      <c r="R160" s="1"/>
      <c r="S160" s="1"/>
      <c r="T160" s="1"/>
      <c r="U160" s="1"/>
      <c r="V160" s="1"/>
      <c r="W160" s="1"/>
      <c r="X160" s="1"/>
      <c r="Y160" s="1"/>
      <c r="Z160" s="1"/>
    </row>
    <row r="161" ht="12.75" customHeight="1">
      <c r="A161" s="41">
        <f>PRRAS!I180</f>
        <v>160</v>
      </c>
      <c r="B161" s="42">
        <f>PRRAS!J180</f>
        <v>0</v>
      </c>
      <c r="C161" s="42">
        <f>PRRAS!K180</f>
        <v>0</v>
      </c>
      <c r="D161" s="42">
        <v>0.0</v>
      </c>
      <c r="E161" s="42">
        <v>0.0</v>
      </c>
      <c r="F161" s="39">
        <f t="shared" si="1"/>
        <v>0</v>
      </c>
      <c r="G161" s="1"/>
      <c r="I161" s="1"/>
      <c r="J161" s="1"/>
      <c r="K161" s="1"/>
      <c r="L161" s="1"/>
      <c r="M161" s="1"/>
      <c r="N161" s="1"/>
      <c r="O161" s="1"/>
      <c r="P161" s="1"/>
      <c r="Q161" s="1"/>
      <c r="R161" s="1"/>
      <c r="S161" s="1"/>
      <c r="T161" s="1"/>
      <c r="U161" s="1"/>
      <c r="V161" s="1"/>
      <c r="W161" s="1"/>
      <c r="X161" s="1"/>
      <c r="Y161" s="1"/>
      <c r="Z161" s="1"/>
    </row>
    <row r="162" ht="12.75" customHeight="1">
      <c r="A162" s="41">
        <f>PRRAS!I181</f>
        <v>161</v>
      </c>
      <c r="B162" s="42">
        <f>PRRAS!J181</f>
        <v>0</v>
      </c>
      <c r="C162" s="42">
        <f>PRRAS!K181</f>
        <v>0</v>
      </c>
      <c r="D162" s="42">
        <v>0.0</v>
      </c>
      <c r="E162" s="42">
        <v>0.0</v>
      </c>
      <c r="F162" s="39">
        <f t="shared" si="1"/>
        <v>0</v>
      </c>
      <c r="G162" s="1"/>
      <c r="I162" s="1"/>
      <c r="J162" s="1"/>
      <c r="K162" s="1"/>
      <c r="L162" s="1"/>
      <c r="M162" s="1"/>
      <c r="N162" s="1"/>
      <c r="O162" s="1"/>
      <c r="P162" s="1"/>
      <c r="Q162" s="1"/>
      <c r="R162" s="1"/>
      <c r="S162" s="1"/>
      <c r="T162" s="1"/>
      <c r="U162" s="1"/>
      <c r="V162" s="1"/>
      <c r="W162" s="1"/>
      <c r="X162" s="1"/>
      <c r="Y162" s="1"/>
      <c r="Z162" s="1"/>
    </row>
    <row r="163" ht="12.75" customHeight="1">
      <c r="A163" s="41">
        <f>PRRAS!I182</f>
        <v>162</v>
      </c>
      <c r="B163" s="42">
        <f>PRRAS!J182</f>
        <v>0</v>
      </c>
      <c r="C163" s="42">
        <f>PRRAS!K182</f>
        <v>0</v>
      </c>
      <c r="D163" s="42">
        <v>0.0</v>
      </c>
      <c r="E163" s="42">
        <v>0.0</v>
      </c>
      <c r="F163" s="39">
        <f t="shared" si="1"/>
        <v>0</v>
      </c>
      <c r="G163" s="1"/>
      <c r="I163" s="1"/>
      <c r="J163" s="1"/>
      <c r="K163" s="1"/>
      <c r="L163" s="1"/>
      <c r="M163" s="1"/>
      <c r="N163" s="1"/>
      <c r="O163" s="1"/>
      <c r="P163" s="1"/>
      <c r="Q163" s="1"/>
      <c r="R163" s="1"/>
      <c r="S163" s="1"/>
      <c r="T163" s="1"/>
      <c r="U163" s="1"/>
      <c r="V163" s="1"/>
      <c r="W163" s="1"/>
      <c r="X163" s="1"/>
      <c r="Y163" s="1"/>
      <c r="Z163" s="1"/>
    </row>
    <row r="164" ht="12.75" customHeight="1">
      <c r="A164" s="41">
        <f>PRRAS!I183</f>
        <v>163</v>
      </c>
      <c r="B164" s="42">
        <f>PRRAS!J183</f>
        <v>0</v>
      </c>
      <c r="C164" s="42">
        <f>PRRAS!K183</f>
        <v>0</v>
      </c>
      <c r="D164" s="42">
        <v>0.0</v>
      </c>
      <c r="E164" s="42">
        <v>0.0</v>
      </c>
      <c r="F164" s="39">
        <f t="shared" si="1"/>
        <v>0</v>
      </c>
      <c r="G164" s="1"/>
      <c r="I164" s="1"/>
      <c r="J164" s="1"/>
      <c r="K164" s="1"/>
      <c r="L164" s="1"/>
      <c r="M164" s="1"/>
      <c r="N164" s="1"/>
      <c r="O164" s="1"/>
      <c r="P164" s="1"/>
      <c r="Q164" s="1"/>
      <c r="R164" s="1"/>
      <c r="S164" s="1"/>
      <c r="T164" s="1"/>
      <c r="U164" s="1"/>
      <c r="V164" s="1"/>
      <c r="W164" s="1"/>
      <c r="X164" s="1"/>
      <c r="Y164" s="1"/>
      <c r="Z164" s="1"/>
    </row>
    <row r="165" ht="12.75" customHeight="1">
      <c r="A165" s="41">
        <f>PRRAS!I186</f>
        <v>164</v>
      </c>
      <c r="B165" s="42">
        <f>PRRAS!J186</f>
        <v>0</v>
      </c>
      <c r="C165" s="42">
        <f>PRRAS!K186</f>
        <v>0</v>
      </c>
      <c r="D165" s="42">
        <v>0.0</v>
      </c>
      <c r="E165" s="42">
        <v>0.0</v>
      </c>
      <c r="F165" s="39">
        <f t="shared" si="1"/>
        <v>0</v>
      </c>
      <c r="G165" s="1"/>
      <c r="I165" s="1"/>
      <c r="J165" s="1"/>
      <c r="K165" s="1"/>
      <c r="L165" s="1"/>
      <c r="M165" s="1"/>
      <c r="N165" s="1"/>
      <c r="O165" s="1"/>
      <c r="P165" s="1"/>
      <c r="Q165" s="1"/>
      <c r="R165" s="1"/>
      <c r="S165" s="1"/>
      <c r="T165" s="1"/>
      <c r="U165" s="1"/>
      <c r="V165" s="1"/>
      <c r="W165" s="1"/>
      <c r="X165" s="1"/>
      <c r="Y165" s="1"/>
      <c r="Z165" s="1"/>
    </row>
    <row r="166" ht="12.75" customHeight="1">
      <c r="A166" s="41">
        <f>PRRAS!I187</f>
        <v>165</v>
      </c>
      <c r="B166" s="42">
        <f>PRRAS!J187</f>
        <v>0</v>
      </c>
      <c r="C166" s="42">
        <f>PRRAS!K187</f>
        <v>0</v>
      </c>
      <c r="D166" s="42">
        <v>0.0</v>
      </c>
      <c r="E166" s="42">
        <v>0.0</v>
      </c>
      <c r="F166" s="39">
        <f t="shared" si="1"/>
        <v>0</v>
      </c>
      <c r="G166" s="1"/>
      <c r="I166" s="1"/>
      <c r="J166" s="1"/>
      <c r="K166" s="1"/>
      <c r="L166" s="1"/>
      <c r="M166" s="1"/>
      <c r="N166" s="1"/>
      <c r="O166" s="1"/>
      <c r="P166" s="1"/>
      <c r="Q166" s="1"/>
      <c r="R166" s="1"/>
      <c r="S166" s="1"/>
      <c r="T166" s="1"/>
      <c r="U166" s="1"/>
      <c r="V166" s="1"/>
      <c r="W166" s="1"/>
      <c r="X166" s="1"/>
      <c r="Y166" s="1"/>
      <c r="Z166" s="1"/>
    </row>
    <row r="167" ht="12.75" customHeight="1">
      <c r="A167" s="41">
        <f>PRRAS!I188</f>
        <v>166</v>
      </c>
      <c r="B167" s="42">
        <f>PRRAS!J188</f>
        <v>0</v>
      </c>
      <c r="C167" s="42">
        <f>PRRAS!K188</f>
        <v>0</v>
      </c>
      <c r="D167" s="42">
        <v>0.0</v>
      </c>
      <c r="E167" s="42">
        <v>0.0</v>
      </c>
      <c r="F167" s="39">
        <f t="shared" si="1"/>
        <v>0</v>
      </c>
      <c r="G167" s="1"/>
      <c r="I167" s="1"/>
      <c r="J167" s="1"/>
      <c r="K167" s="1"/>
      <c r="L167" s="1"/>
      <c r="M167" s="1"/>
      <c r="N167" s="1"/>
      <c r="O167" s="1"/>
      <c r="P167" s="1"/>
      <c r="Q167" s="1"/>
      <c r="R167" s="1"/>
      <c r="S167" s="1"/>
      <c r="T167" s="1"/>
      <c r="U167" s="1"/>
      <c r="V167" s="1"/>
      <c r="W167" s="1"/>
      <c r="X167" s="1"/>
      <c r="Y167" s="1"/>
      <c r="Z167" s="1"/>
    </row>
    <row r="168" ht="12.75" customHeight="1">
      <c r="A168" s="41">
        <f>PRRAS!I189</f>
        <v>167</v>
      </c>
      <c r="B168" s="42">
        <f>PRRAS!J189</f>
        <v>0</v>
      </c>
      <c r="C168" s="42">
        <f>PRRAS!K189</f>
        <v>0</v>
      </c>
      <c r="D168" s="42">
        <v>0.0</v>
      </c>
      <c r="E168" s="42">
        <v>0.0</v>
      </c>
      <c r="F168" s="39">
        <f t="shared" si="1"/>
        <v>0</v>
      </c>
      <c r="G168" s="1"/>
      <c r="I168" s="1"/>
      <c r="J168" s="1"/>
      <c r="K168" s="1"/>
      <c r="L168" s="1"/>
      <c r="M168" s="1"/>
      <c r="N168" s="1"/>
      <c r="O168" s="1"/>
      <c r="P168" s="1"/>
      <c r="Q168" s="1"/>
      <c r="R168" s="1"/>
      <c r="S168" s="1"/>
      <c r="T168" s="1"/>
      <c r="U168" s="1"/>
      <c r="V168" s="1"/>
      <c r="W168" s="1"/>
      <c r="X168" s="1"/>
      <c r="Y168" s="1"/>
      <c r="Z168" s="1"/>
    </row>
    <row r="169" ht="12.75" customHeight="1">
      <c r="A169" s="41">
        <f>PRRAS!I190</f>
        <v>168</v>
      </c>
      <c r="B169" s="42">
        <f>PRRAS!J190</f>
        <v>0</v>
      </c>
      <c r="C169" s="42">
        <f>PRRAS!K190</f>
        <v>0</v>
      </c>
      <c r="D169" s="42">
        <v>0.0</v>
      </c>
      <c r="E169" s="42">
        <v>0.0</v>
      </c>
      <c r="F169" s="39">
        <f t="shared" si="1"/>
        <v>0</v>
      </c>
      <c r="G169" s="1"/>
      <c r="I169" s="1"/>
      <c r="J169" s="1"/>
      <c r="K169" s="1"/>
      <c r="L169" s="1"/>
      <c r="M169" s="1"/>
      <c r="N169" s="1"/>
      <c r="O169" s="1"/>
      <c r="P169" s="1"/>
      <c r="Q169" s="1"/>
      <c r="R169" s="1"/>
      <c r="S169" s="1"/>
      <c r="T169" s="1"/>
      <c r="U169" s="1"/>
      <c r="V169" s="1"/>
      <c r="W169" s="1"/>
      <c r="X169" s="1"/>
      <c r="Y169" s="1"/>
      <c r="Z169" s="1"/>
    </row>
    <row r="170" ht="12.75" customHeight="1">
      <c r="A170" s="41">
        <f>PRRAS!I191</f>
        <v>169</v>
      </c>
      <c r="B170" s="42">
        <f>PRRAS!J191</f>
        <v>0</v>
      </c>
      <c r="C170" s="42">
        <f>PRRAS!K191</f>
        <v>0</v>
      </c>
      <c r="D170" s="42">
        <v>0.0</v>
      </c>
      <c r="E170" s="42">
        <v>0.0</v>
      </c>
      <c r="F170" s="39">
        <f t="shared" si="1"/>
        <v>0</v>
      </c>
      <c r="G170" s="1"/>
      <c r="I170" s="1"/>
      <c r="J170" s="1"/>
      <c r="K170" s="1"/>
      <c r="L170" s="1"/>
      <c r="M170" s="1"/>
      <c r="N170" s="1"/>
      <c r="O170" s="1"/>
      <c r="P170" s="1"/>
      <c r="Q170" s="1"/>
      <c r="R170" s="1"/>
      <c r="S170" s="1"/>
      <c r="T170" s="1"/>
      <c r="U170" s="1"/>
      <c r="V170" s="1"/>
      <c r="W170" s="1"/>
      <c r="X170" s="1"/>
      <c r="Y170" s="1"/>
      <c r="Z170" s="1"/>
    </row>
    <row r="171" ht="12.75" customHeight="1">
      <c r="A171" s="41">
        <f>PRRAS!I193</f>
        <v>170</v>
      </c>
      <c r="B171" s="42">
        <f>PRRAS!J193</f>
        <v>0</v>
      </c>
      <c r="C171" s="42">
        <f>PRRAS!K193</f>
        <v>0</v>
      </c>
      <c r="D171" s="42">
        <v>0.0</v>
      </c>
      <c r="E171" s="42">
        <v>0.0</v>
      </c>
      <c r="F171" s="39">
        <f t="shared" si="1"/>
        <v>0</v>
      </c>
      <c r="G171" s="1"/>
      <c r="I171" s="1"/>
      <c r="J171" s="1"/>
      <c r="K171" s="1"/>
      <c r="L171" s="1"/>
      <c r="M171" s="1"/>
      <c r="N171" s="1"/>
      <c r="O171" s="1"/>
      <c r="P171" s="1"/>
      <c r="Q171" s="1"/>
      <c r="R171" s="1"/>
      <c r="S171" s="1"/>
      <c r="T171" s="1"/>
      <c r="U171" s="1"/>
      <c r="V171" s="1"/>
      <c r="W171" s="1"/>
      <c r="X171" s="1"/>
      <c r="Y171" s="1"/>
      <c r="Z171" s="1"/>
    </row>
    <row r="172" ht="12.75" customHeight="1">
      <c r="A172" s="41">
        <f>PRRAS!I194</f>
        <v>171</v>
      </c>
      <c r="B172" s="42">
        <f>PRRAS!J194</f>
        <v>0</v>
      </c>
      <c r="C172" s="42">
        <f>PRRAS!K194</f>
        <v>0</v>
      </c>
      <c r="D172" s="42">
        <v>0.0</v>
      </c>
      <c r="E172" s="42">
        <v>0.0</v>
      </c>
      <c r="F172" s="39">
        <f t="shared" si="1"/>
        <v>0</v>
      </c>
      <c r="G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39"/>
      <c r="G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39"/>
      <c r="G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39"/>
      <c r="G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39"/>
      <c r="G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39"/>
      <c r="G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39"/>
      <c r="G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39"/>
      <c r="G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39"/>
      <c r="G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39"/>
      <c r="G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39"/>
      <c r="G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39"/>
      <c r="G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39"/>
      <c r="G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39"/>
      <c r="G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39"/>
      <c r="G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39"/>
      <c r="G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39"/>
      <c r="G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39"/>
      <c r="G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39"/>
      <c r="G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39"/>
      <c r="G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39"/>
      <c r="G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39"/>
      <c r="G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39"/>
      <c r="G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39"/>
      <c r="G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39"/>
      <c r="G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39"/>
      <c r="G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39"/>
      <c r="G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39"/>
      <c r="G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39"/>
      <c r="G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39"/>
      <c r="G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39"/>
      <c r="G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39"/>
      <c r="G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39"/>
      <c r="G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39"/>
      <c r="G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39"/>
      <c r="G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39"/>
      <c r="G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39"/>
      <c r="G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39"/>
      <c r="G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39"/>
      <c r="G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39"/>
      <c r="G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39"/>
      <c r="G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39"/>
      <c r="G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39"/>
      <c r="G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39"/>
      <c r="G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39"/>
      <c r="G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39"/>
      <c r="G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39"/>
      <c r="G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39"/>
      <c r="G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39"/>
      <c r="G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39"/>
      <c r="G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39"/>
      <c r="G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39"/>
      <c r="G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39"/>
      <c r="G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39"/>
      <c r="G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39"/>
      <c r="G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39"/>
      <c r="G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39"/>
      <c r="G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39"/>
      <c r="G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39"/>
      <c r="G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39"/>
      <c r="G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39"/>
      <c r="G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39"/>
      <c r="G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39"/>
      <c r="G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39"/>
      <c r="G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39"/>
      <c r="G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39"/>
      <c r="G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39"/>
      <c r="G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39"/>
      <c r="G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39"/>
      <c r="G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39"/>
      <c r="G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39"/>
      <c r="G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39"/>
      <c r="G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39"/>
      <c r="G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39"/>
      <c r="G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39"/>
      <c r="G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39"/>
      <c r="G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39"/>
      <c r="G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39"/>
      <c r="G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39"/>
      <c r="G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39"/>
      <c r="G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39"/>
      <c r="G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39"/>
      <c r="G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39"/>
      <c r="G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39"/>
      <c r="G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39"/>
      <c r="G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39"/>
      <c r="G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39"/>
      <c r="G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39"/>
      <c r="G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39"/>
      <c r="G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39"/>
      <c r="G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39"/>
      <c r="G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39"/>
      <c r="G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39"/>
      <c r="G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39"/>
      <c r="G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39"/>
      <c r="G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39"/>
      <c r="G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39"/>
      <c r="G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39"/>
      <c r="G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39"/>
      <c r="G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39"/>
      <c r="G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39"/>
      <c r="G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39"/>
      <c r="G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39"/>
      <c r="G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39"/>
      <c r="G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39"/>
      <c r="G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39"/>
      <c r="G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39"/>
      <c r="G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39"/>
      <c r="G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39"/>
      <c r="G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39"/>
      <c r="G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39"/>
      <c r="G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39"/>
      <c r="G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39"/>
      <c r="G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39"/>
      <c r="G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39"/>
      <c r="G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39"/>
      <c r="G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39"/>
      <c r="G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39"/>
      <c r="G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39"/>
      <c r="G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39"/>
      <c r="G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39"/>
      <c r="G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39"/>
      <c r="G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39"/>
      <c r="G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39"/>
      <c r="G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39"/>
      <c r="G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39"/>
      <c r="G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39"/>
      <c r="G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39"/>
      <c r="G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39"/>
      <c r="G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39"/>
      <c r="G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39"/>
      <c r="G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39"/>
      <c r="G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39"/>
      <c r="G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39"/>
      <c r="G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39"/>
      <c r="G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39"/>
      <c r="G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39"/>
      <c r="G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39"/>
      <c r="G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39"/>
      <c r="G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39"/>
      <c r="G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39"/>
      <c r="G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39"/>
      <c r="G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39"/>
      <c r="G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39"/>
      <c r="G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39"/>
      <c r="G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39"/>
      <c r="G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39"/>
      <c r="G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39"/>
      <c r="G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39"/>
      <c r="G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39"/>
      <c r="G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39"/>
      <c r="G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39"/>
      <c r="G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39"/>
      <c r="G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39"/>
      <c r="G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39"/>
      <c r="G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39"/>
      <c r="G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39"/>
      <c r="G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39"/>
      <c r="G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39"/>
      <c r="G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39"/>
      <c r="G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39"/>
      <c r="G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39"/>
      <c r="G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39"/>
      <c r="G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39"/>
      <c r="G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39"/>
      <c r="G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39"/>
      <c r="G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39"/>
      <c r="G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39"/>
      <c r="G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39"/>
      <c r="G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39"/>
      <c r="G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39"/>
      <c r="G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39"/>
      <c r="G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39"/>
      <c r="G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39"/>
      <c r="G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39"/>
      <c r="G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39"/>
      <c r="G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39"/>
      <c r="G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39"/>
      <c r="G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39"/>
      <c r="G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39"/>
      <c r="G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39"/>
      <c r="G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39"/>
      <c r="G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39"/>
      <c r="G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39"/>
      <c r="G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39"/>
      <c r="G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39"/>
      <c r="G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39"/>
      <c r="G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39"/>
      <c r="G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39"/>
      <c r="G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39"/>
      <c r="G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39"/>
      <c r="G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39"/>
      <c r="G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39"/>
      <c r="G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39"/>
      <c r="G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39"/>
      <c r="G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39"/>
      <c r="G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39"/>
      <c r="G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39"/>
      <c r="G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39"/>
      <c r="G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39"/>
      <c r="G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39"/>
      <c r="G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39"/>
      <c r="G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39"/>
      <c r="G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39"/>
      <c r="G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39"/>
      <c r="G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39"/>
      <c r="G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39"/>
      <c r="G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39"/>
      <c r="G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39"/>
      <c r="G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39"/>
      <c r="G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39"/>
      <c r="G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39"/>
      <c r="G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39"/>
      <c r="G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39"/>
      <c r="G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39"/>
      <c r="G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39"/>
      <c r="G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39"/>
      <c r="G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39"/>
      <c r="G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39"/>
      <c r="G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39"/>
      <c r="G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39"/>
      <c r="G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39"/>
      <c r="G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39"/>
      <c r="G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39"/>
      <c r="G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39"/>
      <c r="G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39"/>
      <c r="G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39"/>
      <c r="G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39"/>
      <c r="G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39"/>
      <c r="G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39"/>
      <c r="G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39"/>
      <c r="G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39"/>
      <c r="G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39"/>
      <c r="G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39"/>
      <c r="G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39"/>
      <c r="G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39"/>
      <c r="G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39"/>
      <c r="G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39"/>
      <c r="G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39"/>
      <c r="G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39"/>
      <c r="G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39"/>
      <c r="G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39"/>
      <c r="G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39"/>
      <c r="G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39"/>
      <c r="G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39"/>
      <c r="G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39"/>
      <c r="G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39"/>
      <c r="G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39"/>
      <c r="G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39"/>
      <c r="G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39"/>
      <c r="G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39"/>
      <c r="G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39"/>
      <c r="G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39"/>
      <c r="G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39"/>
      <c r="G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39"/>
      <c r="G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39"/>
      <c r="G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39"/>
      <c r="G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39"/>
      <c r="G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39"/>
      <c r="G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39"/>
      <c r="G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39"/>
      <c r="G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39"/>
      <c r="G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39"/>
      <c r="G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39"/>
      <c r="G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39"/>
      <c r="G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39"/>
      <c r="G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39"/>
      <c r="G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39"/>
      <c r="G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39"/>
      <c r="G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39"/>
      <c r="G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39"/>
      <c r="G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39"/>
      <c r="G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39"/>
      <c r="G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39"/>
      <c r="G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39"/>
      <c r="G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39"/>
      <c r="G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39"/>
      <c r="G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39"/>
      <c r="G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39"/>
      <c r="G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39"/>
      <c r="G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39"/>
      <c r="G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39"/>
      <c r="G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39"/>
      <c r="G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39"/>
      <c r="G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39"/>
      <c r="G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39"/>
      <c r="G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39"/>
      <c r="G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39"/>
      <c r="G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39"/>
      <c r="G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39"/>
      <c r="G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39"/>
      <c r="G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39"/>
      <c r="G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39"/>
      <c r="G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39"/>
      <c r="G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39"/>
      <c r="G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39"/>
      <c r="G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39"/>
      <c r="G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39"/>
      <c r="G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39"/>
      <c r="G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39"/>
      <c r="G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39"/>
      <c r="G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39"/>
      <c r="G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39"/>
      <c r="G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39"/>
      <c r="G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39"/>
      <c r="G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39"/>
      <c r="G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39"/>
      <c r="G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39"/>
      <c r="G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39"/>
      <c r="G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39"/>
      <c r="G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39"/>
      <c r="G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39"/>
      <c r="G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39"/>
      <c r="G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39"/>
      <c r="G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39"/>
      <c r="G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39"/>
      <c r="G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39"/>
      <c r="G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39"/>
      <c r="G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39"/>
      <c r="G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39"/>
      <c r="G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39"/>
      <c r="G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39"/>
      <c r="G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39"/>
      <c r="G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39"/>
      <c r="G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39"/>
      <c r="G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39"/>
      <c r="G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39"/>
      <c r="G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39"/>
      <c r="G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39"/>
      <c r="G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39"/>
      <c r="G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39"/>
      <c r="G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39"/>
      <c r="G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39"/>
      <c r="G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39"/>
      <c r="G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39"/>
      <c r="G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39"/>
      <c r="G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39"/>
      <c r="G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39"/>
      <c r="G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39"/>
      <c r="G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39"/>
      <c r="G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39"/>
      <c r="G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39"/>
      <c r="G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39"/>
      <c r="G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39"/>
      <c r="G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39"/>
      <c r="G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39"/>
      <c r="G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39"/>
      <c r="G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39"/>
      <c r="G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39"/>
      <c r="G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39"/>
      <c r="G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39"/>
      <c r="G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39"/>
      <c r="G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39"/>
      <c r="G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39"/>
      <c r="G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39"/>
      <c r="G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39"/>
      <c r="G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39"/>
      <c r="G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39"/>
      <c r="G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39"/>
      <c r="G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39"/>
      <c r="G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39"/>
      <c r="G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39"/>
      <c r="G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39"/>
      <c r="G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39"/>
      <c r="G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39"/>
      <c r="G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39"/>
      <c r="G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39"/>
      <c r="G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39"/>
      <c r="G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39"/>
      <c r="G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39"/>
      <c r="G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39"/>
      <c r="G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39"/>
      <c r="G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39"/>
      <c r="G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39"/>
      <c r="G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39"/>
      <c r="G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39"/>
      <c r="G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39"/>
      <c r="G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39"/>
      <c r="G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39"/>
      <c r="G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39"/>
      <c r="G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39"/>
      <c r="G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39"/>
      <c r="G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39"/>
      <c r="G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39"/>
      <c r="G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39"/>
      <c r="G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39"/>
      <c r="G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39"/>
      <c r="G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39"/>
      <c r="G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39"/>
      <c r="G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39"/>
      <c r="G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39"/>
      <c r="G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39"/>
      <c r="G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39"/>
      <c r="G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39"/>
      <c r="G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39"/>
      <c r="G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39"/>
      <c r="G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39"/>
      <c r="G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39"/>
      <c r="G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39"/>
      <c r="G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39"/>
      <c r="G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39"/>
      <c r="G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39"/>
      <c r="G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39"/>
      <c r="G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39"/>
      <c r="G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39"/>
      <c r="G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39"/>
      <c r="G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39"/>
      <c r="G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39"/>
      <c r="G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39"/>
      <c r="G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39"/>
      <c r="G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39"/>
      <c r="G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39"/>
      <c r="G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39"/>
      <c r="G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39"/>
      <c r="G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39"/>
      <c r="G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39"/>
      <c r="G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39"/>
      <c r="G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39"/>
      <c r="G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39"/>
      <c r="G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39"/>
      <c r="G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39"/>
      <c r="G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39"/>
      <c r="G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39"/>
      <c r="G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39"/>
      <c r="G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39"/>
      <c r="G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39"/>
      <c r="G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39"/>
      <c r="G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39"/>
      <c r="G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39"/>
      <c r="G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39"/>
      <c r="G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39"/>
      <c r="G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39"/>
      <c r="G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39"/>
      <c r="G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39"/>
      <c r="G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39"/>
      <c r="G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39"/>
      <c r="G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39"/>
      <c r="G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39"/>
      <c r="G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39"/>
      <c r="G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39"/>
      <c r="G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39"/>
      <c r="G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39"/>
      <c r="G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39"/>
      <c r="G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39"/>
      <c r="G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39"/>
      <c r="G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39"/>
      <c r="G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39"/>
      <c r="G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39"/>
      <c r="G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39"/>
      <c r="G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39"/>
      <c r="G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39"/>
      <c r="G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39"/>
      <c r="G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39"/>
      <c r="G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39"/>
      <c r="G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39"/>
      <c r="G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39"/>
      <c r="G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39"/>
      <c r="G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39"/>
      <c r="G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39"/>
      <c r="G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39"/>
      <c r="G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39"/>
      <c r="G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39"/>
      <c r="G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39"/>
      <c r="G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39"/>
      <c r="G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39"/>
      <c r="G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39"/>
      <c r="G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39"/>
      <c r="G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39"/>
      <c r="G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39"/>
      <c r="G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39"/>
      <c r="G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39"/>
      <c r="G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39"/>
      <c r="G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39"/>
      <c r="G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39"/>
      <c r="G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39"/>
      <c r="G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39"/>
      <c r="G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39"/>
      <c r="G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39"/>
      <c r="G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39"/>
      <c r="G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39"/>
      <c r="G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39"/>
      <c r="G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39"/>
      <c r="G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39"/>
      <c r="G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39"/>
      <c r="G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39"/>
      <c r="G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39"/>
      <c r="G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39"/>
      <c r="G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39"/>
      <c r="G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39"/>
      <c r="G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39"/>
      <c r="G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39"/>
      <c r="G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39"/>
      <c r="G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39"/>
      <c r="G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39"/>
      <c r="G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39"/>
      <c r="G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39"/>
      <c r="G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39"/>
      <c r="G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39"/>
      <c r="G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39"/>
      <c r="G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39"/>
      <c r="G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39"/>
      <c r="G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39"/>
      <c r="G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39"/>
      <c r="G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39"/>
      <c r="G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39"/>
      <c r="G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39"/>
      <c r="G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39"/>
      <c r="G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39"/>
      <c r="G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39"/>
      <c r="G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39"/>
      <c r="G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39"/>
      <c r="G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39"/>
      <c r="G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39"/>
      <c r="G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39"/>
      <c r="G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39"/>
      <c r="G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39"/>
      <c r="G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39"/>
      <c r="G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39"/>
      <c r="G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39"/>
      <c r="G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39"/>
      <c r="G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39"/>
      <c r="G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39"/>
      <c r="G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39"/>
      <c r="G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39"/>
      <c r="G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39"/>
      <c r="G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39"/>
      <c r="G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39"/>
      <c r="G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39"/>
      <c r="G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39"/>
      <c r="G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39"/>
      <c r="G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39"/>
      <c r="G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39"/>
      <c r="G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39"/>
      <c r="G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39"/>
      <c r="G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39"/>
      <c r="G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39"/>
      <c r="G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39"/>
      <c r="G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39"/>
      <c r="G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39"/>
      <c r="G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39"/>
      <c r="G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39"/>
      <c r="G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39"/>
      <c r="G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39"/>
      <c r="G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39"/>
      <c r="G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39"/>
      <c r="G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39"/>
      <c r="G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39"/>
      <c r="G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39"/>
      <c r="G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39"/>
      <c r="G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39"/>
      <c r="G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39"/>
      <c r="G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39"/>
      <c r="G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39"/>
      <c r="G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39"/>
      <c r="G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39"/>
      <c r="G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39"/>
      <c r="G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39"/>
      <c r="G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39"/>
      <c r="G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39"/>
      <c r="G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39"/>
      <c r="G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39"/>
      <c r="G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39"/>
      <c r="G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39"/>
      <c r="G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39"/>
      <c r="G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39"/>
      <c r="G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39"/>
      <c r="G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39"/>
      <c r="G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39"/>
      <c r="G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39"/>
      <c r="G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39"/>
      <c r="G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39"/>
      <c r="G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39"/>
      <c r="G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39"/>
      <c r="G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39"/>
      <c r="G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39"/>
      <c r="G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39"/>
      <c r="G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39"/>
      <c r="G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39"/>
      <c r="G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39"/>
      <c r="G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39"/>
      <c r="G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39"/>
      <c r="G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39"/>
      <c r="G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39"/>
      <c r="G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39"/>
      <c r="G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39"/>
      <c r="G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39"/>
      <c r="G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39"/>
      <c r="G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39"/>
      <c r="G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39"/>
      <c r="G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39"/>
      <c r="G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39"/>
      <c r="G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39"/>
      <c r="G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39"/>
      <c r="G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39"/>
      <c r="G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39"/>
      <c r="G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39"/>
      <c r="G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39"/>
      <c r="G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39"/>
      <c r="G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39"/>
      <c r="G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39"/>
      <c r="G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39"/>
      <c r="G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39"/>
      <c r="G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39"/>
      <c r="G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39"/>
      <c r="G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39"/>
      <c r="G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39"/>
      <c r="G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39"/>
      <c r="G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39"/>
      <c r="G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39"/>
      <c r="G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39"/>
      <c r="G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39"/>
      <c r="G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39"/>
      <c r="G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39"/>
      <c r="G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39"/>
      <c r="G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39"/>
      <c r="G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39"/>
      <c r="G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39"/>
      <c r="G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39"/>
      <c r="G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39"/>
      <c r="G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39"/>
      <c r="G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39"/>
      <c r="G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39"/>
      <c r="G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39"/>
      <c r="G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39"/>
      <c r="G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39"/>
      <c r="G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39"/>
      <c r="G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39"/>
      <c r="G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39"/>
      <c r="G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39"/>
      <c r="G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39"/>
      <c r="G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39"/>
      <c r="G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39"/>
      <c r="G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39"/>
      <c r="G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39"/>
      <c r="G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39"/>
      <c r="G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39"/>
      <c r="G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39"/>
      <c r="G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39"/>
      <c r="G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39"/>
      <c r="G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39"/>
      <c r="G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39"/>
      <c r="G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39"/>
      <c r="G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39"/>
      <c r="G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39"/>
      <c r="G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39"/>
      <c r="G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39"/>
      <c r="G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39"/>
      <c r="G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39"/>
      <c r="G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39"/>
      <c r="G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39"/>
      <c r="G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39"/>
      <c r="G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39"/>
      <c r="G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39"/>
      <c r="G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39"/>
      <c r="G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39"/>
      <c r="G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39"/>
      <c r="G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39"/>
      <c r="G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39"/>
      <c r="G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39"/>
      <c r="G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39"/>
      <c r="G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39"/>
      <c r="G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39"/>
      <c r="G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39"/>
      <c r="G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39"/>
      <c r="G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39"/>
      <c r="G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39"/>
      <c r="G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39"/>
      <c r="G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39"/>
      <c r="G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39"/>
      <c r="G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39"/>
      <c r="G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39"/>
      <c r="G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39"/>
      <c r="G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39"/>
      <c r="G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39"/>
      <c r="G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39"/>
      <c r="G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39"/>
      <c r="G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39"/>
      <c r="G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39"/>
      <c r="G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39"/>
      <c r="G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39"/>
      <c r="G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39"/>
      <c r="G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39"/>
      <c r="G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39"/>
      <c r="G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39"/>
      <c r="G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39"/>
      <c r="G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39"/>
      <c r="G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39"/>
      <c r="G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39"/>
      <c r="G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39"/>
      <c r="G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39"/>
      <c r="G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39"/>
      <c r="G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39"/>
      <c r="G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39"/>
      <c r="G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39"/>
      <c r="G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39"/>
      <c r="G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39"/>
      <c r="G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39"/>
      <c r="G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39"/>
      <c r="G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39"/>
      <c r="G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39"/>
      <c r="G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39"/>
      <c r="G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39"/>
      <c r="G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39"/>
      <c r="G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39"/>
      <c r="G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39"/>
      <c r="G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39"/>
      <c r="G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39"/>
      <c r="G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39"/>
      <c r="G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39"/>
      <c r="G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39"/>
      <c r="G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39"/>
      <c r="G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39"/>
      <c r="G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39"/>
      <c r="G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39"/>
      <c r="G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39"/>
      <c r="G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39"/>
      <c r="G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39"/>
      <c r="G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39"/>
      <c r="G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39"/>
      <c r="G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39"/>
      <c r="G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39"/>
      <c r="G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39"/>
      <c r="G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39"/>
      <c r="G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39"/>
      <c r="G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39"/>
      <c r="G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39"/>
      <c r="G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39"/>
      <c r="G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39"/>
      <c r="G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39"/>
      <c r="G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39"/>
      <c r="G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39"/>
      <c r="G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39"/>
      <c r="G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39"/>
      <c r="G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39"/>
      <c r="G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39"/>
      <c r="G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39"/>
      <c r="G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39"/>
      <c r="G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39"/>
      <c r="G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39"/>
      <c r="G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39"/>
      <c r="G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39"/>
      <c r="G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39"/>
      <c r="G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39"/>
      <c r="G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39"/>
      <c r="G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39"/>
      <c r="G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39"/>
      <c r="G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39"/>
      <c r="G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39"/>
      <c r="G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39"/>
      <c r="G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39"/>
      <c r="G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39"/>
      <c r="G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39"/>
      <c r="G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39"/>
      <c r="G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39"/>
      <c r="G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39"/>
      <c r="G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39"/>
      <c r="G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39"/>
      <c r="G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39"/>
      <c r="G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39"/>
      <c r="G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39"/>
      <c r="G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39"/>
      <c r="G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39"/>
      <c r="G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39"/>
      <c r="G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39"/>
      <c r="G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39"/>
      <c r="G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39"/>
      <c r="G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39"/>
      <c r="G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39"/>
      <c r="G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39"/>
      <c r="G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39"/>
      <c r="G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39"/>
      <c r="G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39"/>
      <c r="G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39"/>
      <c r="G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39"/>
      <c r="G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39"/>
      <c r="G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39"/>
      <c r="G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39"/>
      <c r="G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39"/>
      <c r="G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39"/>
      <c r="G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39"/>
      <c r="G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39"/>
      <c r="G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39"/>
      <c r="G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39"/>
      <c r="G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39"/>
      <c r="G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39"/>
      <c r="G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39"/>
      <c r="G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39"/>
      <c r="G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39"/>
      <c r="G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39"/>
      <c r="G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39"/>
      <c r="G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39"/>
      <c r="G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39"/>
      <c r="G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39"/>
      <c r="G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39"/>
      <c r="G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39"/>
      <c r="G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39"/>
      <c r="G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39"/>
      <c r="G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39"/>
      <c r="G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39"/>
      <c r="G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39"/>
      <c r="G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39"/>
      <c r="G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39"/>
      <c r="G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39"/>
      <c r="G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39"/>
      <c r="G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39"/>
      <c r="G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39"/>
      <c r="G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39"/>
      <c r="G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39"/>
      <c r="G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39"/>
      <c r="G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39"/>
      <c r="G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39"/>
      <c r="G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39"/>
      <c r="G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39"/>
      <c r="G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39"/>
      <c r="G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39"/>
      <c r="G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39"/>
      <c r="G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39"/>
      <c r="G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39"/>
      <c r="G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39"/>
      <c r="G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39"/>
      <c r="G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39"/>
      <c r="G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39"/>
      <c r="G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39"/>
      <c r="G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39"/>
      <c r="G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39"/>
      <c r="G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39"/>
      <c r="G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39"/>
      <c r="G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39"/>
      <c r="G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39"/>
      <c r="G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0"/>
    <col customWidth="1" min="2" max="5" width="9.75"/>
    <col customWidth="1" min="6" max="6" width="9.88"/>
    <col customWidth="1" min="7" max="7" width="12.88"/>
    <col customWidth="1" min="8" max="8" width="10.13"/>
    <col customWidth="1" min="9" max="9" width="23.25"/>
    <col customWidth="1" min="10" max="10" width="8.63"/>
    <col customWidth="1" min="11" max="26" width="8.0"/>
  </cols>
  <sheetData>
    <row r="1" ht="12.75" customHeight="1">
      <c r="A1" s="1" t="s">
        <v>26</v>
      </c>
      <c r="B1" s="1" t="s">
        <v>27</v>
      </c>
      <c r="C1" s="1" t="s">
        <v>28</v>
      </c>
      <c r="D1" s="1" t="s">
        <v>29</v>
      </c>
      <c r="E1" s="1" t="s">
        <v>30</v>
      </c>
      <c r="F1" s="39" t="s">
        <v>31</v>
      </c>
      <c r="G1" s="1" t="s">
        <v>32</v>
      </c>
      <c r="H1" s="40" t="s">
        <v>33</v>
      </c>
      <c r="I1" s="1" t="s">
        <v>34</v>
      </c>
      <c r="J1" s="1" t="s">
        <v>35</v>
      </c>
      <c r="K1" s="1"/>
      <c r="L1" s="1"/>
      <c r="M1" s="1"/>
      <c r="N1" s="1"/>
      <c r="O1" s="1"/>
      <c r="P1" s="1"/>
      <c r="Q1" s="1"/>
      <c r="R1" s="1"/>
      <c r="S1" s="1"/>
      <c r="T1" s="1"/>
      <c r="U1" s="1"/>
      <c r="V1" s="1"/>
      <c r="W1" s="1"/>
      <c r="X1" s="1"/>
      <c r="Y1" s="1"/>
      <c r="Z1" s="1"/>
    </row>
    <row r="2" ht="12.75" customHeight="1">
      <c r="A2" s="41">
        <f>BIL!I19</f>
        <v>1</v>
      </c>
      <c r="B2" s="42">
        <f>BIL!J19</f>
        <v>32492</v>
      </c>
      <c r="C2" s="42">
        <f>BIL!K19</f>
        <v>24654</v>
      </c>
      <c r="D2" s="42">
        <v>0.0</v>
      </c>
      <c r="E2" s="42">
        <v>0.0</v>
      </c>
      <c r="F2" s="39">
        <f t="shared" ref="F2:F374" si="1">A2/100*B2+A2/50*C2</f>
        <v>818</v>
      </c>
      <c r="G2" s="43" t="str">
        <f>TRIM(UPPER(RefStr!C13))</f>
        <v>HR7224020061100431431</v>
      </c>
      <c r="H2" s="44">
        <v>0.0</v>
      </c>
      <c r="I2" s="43" t="s">
        <v>36</v>
      </c>
      <c r="J2" s="42">
        <f t="shared" ref="J2:J374" si="2">ABS(B2-ROUND(B2,0))+ABS(C2-ROUND(C2,0))</f>
        <v>0</v>
      </c>
      <c r="K2" s="1"/>
      <c r="L2" s="1"/>
      <c r="M2" s="1"/>
      <c r="N2" s="1"/>
      <c r="O2" s="1"/>
      <c r="P2" s="1"/>
      <c r="Q2" s="1"/>
      <c r="R2" s="1"/>
      <c r="S2" s="1"/>
      <c r="T2" s="1"/>
      <c r="U2" s="1"/>
      <c r="V2" s="1"/>
      <c r="W2" s="1"/>
      <c r="X2" s="1"/>
      <c r="Y2" s="1"/>
      <c r="Z2" s="1"/>
    </row>
    <row r="3" ht="12.75" customHeight="1">
      <c r="A3" s="41">
        <f>BIL!I20</f>
        <v>2</v>
      </c>
      <c r="B3" s="42">
        <f>BIL!J20</f>
        <v>15000</v>
      </c>
      <c r="C3" s="42">
        <f>BIL!K20</f>
        <v>15000</v>
      </c>
      <c r="D3" s="42">
        <v>0.0</v>
      </c>
      <c r="E3" s="42">
        <v>0.0</v>
      </c>
      <c r="F3" s="39">
        <f t="shared" si="1"/>
        <v>900</v>
      </c>
      <c r="G3" s="1" t="str">
        <f>TEXT(INT(VALUE(RefStr!J11)),"00000000")</f>
        <v>01921401</v>
      </c>
      <c r="I3" s="43" t="s">
        <v>37</v>
      </c>
      <c r="J3" s="42">
        <f t="shared" si="2"/>
        <v>0</v>
      </c>
      <c r="K3" s="1"/>
      <c r="L3" s="1"/>
      <c r="M3" s="1"/>
      <c r="N3" s="1"/>
      <c r="O3" s="1"/>
      <c r="P3" s="1"/>
      <c r="Q3" s="1"/>
      <c r="R3" s="1"/>
      <c r="S3" s="1"/>
      <c r="T3" s="1"/>
      <c r="U3" s="1"/>
      <c r="V3" s="1"/>
      <c r="W3" s="1"/>
      <c r="X3" s="1"/>
      <c r="Y3" s="1"/>
      <c r="Z3" s="1"/>
    </row>
    <row r="4" ht="12.75" customHeight="1">
      <c r="A4" s="41">
        <f>BIL!I21</f>
        <v>3</v>
      </c>
      <c r="B4" s="42">
        <f>BIL!J21</f>
        <v>0</v>
      </c>
      <c r="C4" s="42">
        <f>BIL!K21</f>
        <v>0</v>
      </c>
      <c r="D4" s="42">
        <v>0.0</v>
      </c>
      <c r="E4" s="42">
        <v>0.0</v>
      </c>
      <c r="F4" s="39">
        <f t="shared" si="1"/>
        <v>0</v>
      </c>
      <c r="G4" s="1" t="str">
        <f>IF(ISERROR(RefStr!C7),"-",UPPER(TRIM(RefStr!C7)))</f>
        <v>UDRUGA ŠOKAČKA GRANA OSIJEK</v>
      </c>
      <c r="I4" s="43" t="s">
        <v>38</v>
      </c>
      <c r="J4" s="42">
        <f t="shared" si="2"/>
        <v>0</v>
      </c>
      <c r="K4" s="1"/>
      <c r="L4" s="1"/>
      <c r="M4" s="1"/>
      <c r="N4" s="1"/>
      <c r="O4" s="1"/>
      <c r="P4" s="1"/>
      <c r="Q4" s="1"/>
      <c r="R4" s="1"/>
      <c r="S4" s="1"/>
      <c r="T4" s="1"/>
      <c r="U4" s="1"/>
      <c r="V4" s="1"/>
      <c r="W4" s="1"/>
      <c r="X4" s="1"/>
      <c r="Y4" s="1"/>
      <c r="Z4" s="1"/>
    </row>
    <row r="5" ht="12.75" customHeight="1">
      <c r="A5" s="41">
        <f>BIL!I22</f>
        <v>4</v>
      </c>
      <c r="B5" s="42">
        <f>BIL!J22</f>
        <v>0</v>
      </c>
      <c r="C5" s="42">
        <f>BIL!K22</f>
        <v>0</v>
      </c>
      <c r="D5" s="42">
        <v>0.0</v>
      </c>
      <c r="E5" s="42">
        <v>0.0</v>
      </c>
      <c r="F5" s="39">
        <f t="shared" si="1"/>
        <v>0</v>
      </c>
      <c r="G5" s="1" t="str">
        <f>TEXT(INT(VALUE(RefStr!C9)),"00000")</f>
        <v>31000</v>
      </c>
      <c r="I5" s="43" t="s">
        <v>39</v>
      </c>
      <c r="J5" s="42">
        <f t="shared" si="2"/>
        <v>0</v>
      </c>
      <c r="K5" s="1"/>
      <c r="L5" s="1"/>
      <c r="M5" s="1"/>
      <c r="N5" s="1"/>
      <c r="O5" s="1"/>
      <c r="P5" s="1"/>
      <c r="Q5" s="1"/>
      <c r="R5" s="1"/>
      <c r="S5" s="1"/>
      <c r="T5" s="1"/>
      <c r="U5" s="1"/>
      <c r="V5" s="1"/>
      <c r="W5" s="1"/>
      <c r="X5" s="1"/>
      <c r="Y5" s="1"/>
      <c r="Z5" s="1"/>
    </row>
    <row r="6" ht="12.75" customHeight="1">
      <c r="A6" s="41">
        <f>BIL!I23</f>
        <v>5</v>
      </c>
      <c r="B6" s="42">
        <f>BIL!J23</f>
        <v>0</v>
      </c>
      <c r="C6" s="42">
        <f>BIL!K23</f>
        <v>0</v>
      </c>
      <c r="D6" s="42">
        <v>0.0</v>
      </c>
      <c r="E6" s="42">
        <v>0.0</v>
      </c>
      <c r="F6" s="39">
        <f t="shared" si="1"/>
        <v>0</v>
      </c>
      <c r="G6" s="1" t="str">
        <f>IF(ISERROR(RefStr!E9),"-",UPPER(TRIM(RefStr!E9)))</f>
        <v>OSIJEK</v>
      </c>
      <c r="I6" s="43" t="s">
        <v>40</v>
      </c>
      <c r="J6" s="42">
        <f t="shared" si="2"/>
        <v>0</v>
      </c>
      <c r="K6" s="1"/>
      <c r="L6" s="1"/>
      <c r="M6" s="1"/>
      <c r="N6" s="1"/>
      <c r="O6" s="1"/>
      <c r="P6" s="1"/>
      <c r="Q6" s="1"/>
      <c r="R6" s="1"/>
      <c r="S6" s="1"/>
      <c r="T6" s="1"/>
      <c r="U6" s="1"/>
      <c r="V6" s="1"/>
      <c r="W6" s="1"/>
      <c r="X6" s="1"/>
      <c r="Y6" s="1"/>
      <c r="Z6" s="1"/>
    </row>
    <row r="7" ht="12.75" customHeight="1">
      <c r="A7" s="41">
        <f>BIL!I24</f>
        <v>6</v>
      </c>
      <c r="B7" s="42">
        <f>BIL!J24</f>
        <v>0</v>
      </c>
      <c r="C7" s="42">
        <f>BIL!K24</f>
        <v>0</v>
      </c>
      <c r="D7" s="42">
        <v>0.0</v>
      </c>
      <c r="E7" s="42">
        <v>0.0</v>
      </c>
      <c r="F7" s="39">
        <f t="shared" si="1"/>
        <v>0</v>
      </c>
      <c r="G7" s="1" t="str">
        <f>IF(ISERROR(RefStr!C11),"-",(TRIM(RefStr!C11)))</f>
        <v>Kralja Petra Svačića 36</v>
      </c>
      <c r="I7" s="43" t="s">
        <v>41</v>
      </c>
      <c r="J7" s="42">
        <f t="shared" si="2"/>
        <v>0</v>
      </c>
      <c r="K7" s="1"/>
      <c r="L7" s="1"/>
      <c r="M7" s="1"/>
      <c r="N7" s="1"/>
      <c r="O7" s="1"/>
      <c r="P7" s="1"/>
      <c r="Q7" s="1"/>
      <c r="R7" s="1"/>
      <c r="S7" s="1"/>
      <c r="T7" s="1"/>
      <c r="U7" s="1"/>
      <c r="V7" s="1"/>
      <c r="W7" s="1"/>
      <c r="X7" s="1"/>
      <c r="Y7" s="1"/>
      <c r="Z7" s="1"/>
    </row>
    <row r="8" ht="12.75" customHeight="1">
      <c r="A8" s="41">
        <f>BIL!I25</f>
        <v>7</v>
      </c>
      <c r="B8" s="42">
        <f>BIL!J25</f>
        <v>0</v>
      </c>
      <c r="C8" s="42">
        <f>BIL!K25</f>
        <v>0</v>
      </c>
      <c r="D8" s="42">
        <v>0.0</v>
      </c>
      <c r="E8" s="42">
        <v>0.0</v>
      </c>
      <c r="F8" s="39">
        <f t="shared" si="1"/>
        <v>0</v>
      </c>
      <c r="G8" s="1" t="str">
        <f>TEXT(INT(VALUE(RefStr!C15)),"0000")</f>
        <v>9499</v>
      </c>
      <c r="I8" s="43" t="s">
        <v>42</v>
      </c>
      <c r="J8" s="42">
        <f t="shared" si="2"/>
        <v>0</v>
      </c>
      <c r="K8" s="1"/>
      <c r="L8" s="1"/>
      <c r="M8" s="1"/>
      <c r="N8" s="1"/>
      <c r="O8" s="1"/>
      <c r="P8" s="1"/>
      <c r="Q8" s="1"/>
      <c r="R8" s="1"/>
      <c r="S8" s="1"/>
      <c r="T8" s="1"/>
      <c r="U8" s="1"/>
      <c r="V8" s="1"/>
      <c r="W8" s="1"/>
      <c r="X8" s="1"/>
      <c r="Y8" s="1"/>
      <c r="Z8" s="1"/>
    </row>
    <row r="9" ht="12.75" customHeight="1">
      <c r="A9" s="41">
        <f>BIL!I26</f>
        <v>8</v>
      </c>
      <c r="B9" s="42">
        <f>BIL!J26</f>
        <v>0</v>
      </c>
      <c r="C9" s="42">
        <f>BIL!K26</f>
        <v>0</v>
      </c>
      <c r="D9" s="42">
        <v>0.0</v>
      </c>
      <c r="E9" s="42">
        <v>0.0</v>
      </c>
      <c r="F9" s="39">
        <f t="shared" si="1"/>
        <v>0</v>
      </c>
      <c r="G9" s="1" t="str">
        <f>IF(RefStr!J17&lt;&gt;"",TEXT(INT(VALUE(RefStr!J17)),"00"),"00")</f>
        <v>14</v>
      </c>
      <c r="I9" s="43" t="s">
        <v>43</v>
      </c>
      <c r="J9" s="42">
        <f t="shared" si="2"/>
        <v>0</v>
      </c>
      <c r="K9" s="1"/>
      <c r="L9" s="1"/>
      <c r="M9" s="1"/>
      <c r="N9" s="1"/>
      <c r="O9" s="1"/>
      <c r="P9" s="1"/>
      <c r="Q9" s="1"/>
      <c r="R9" s="1"/>
      <c r="S9" s="1"/>
      <c r="T9" s="1"/>
      <c r="U9" s="1"/>
      <c r="V9" s="1"/>
      <c r="W9" s="1"/>
      <c r="X9" s="1"/>
      <c r="Y9" s="1"/>
      <c r="Z9" s="1"/>
    </row>
    <row r="10" ht="12.75" customHeight="1">
      <c r="A10" s="41">
        <f>BIL!I27</f>
        <v>9</v>
      </c>
      <c r="B10" s="42">
        <f>BIL!J27</f>
        <v>0</v>
      </c>
      <c r="C10" s="42">
        <f>BIL!K27</f>
        <v>0</v>
      </c>
      <c r="D10" s="42">
        <v>0.0</v>
      </c>
      <c r="E10" s="42">
        <v>0.0</v>
      </c>
      <c r="F10" s="39">
        <f t="shared" si="1"/>
        <v>0</v>
      </c>
      <c r="G10" s="1" t="str">
        <f>TEXT(INT(VALUE(RefStr!C17)),"000")</f>
        <v>312</v>
      </c>
      <c r="I10" s="43" t="s">
        <v>44</v>
      </c>
      <c r="J10" s="42">
        <f t="shared" si="2"/>
        <v>0</v>
      </c>
      <c r="K10" s="1"/>
      <c r="L10" s="1"/>
      <c r="M10" s="1"/>
      <c r="N10" s="1"/>
      <c r="O10" s="1"/>
      <c r="P10" s="1"/>
      <c r="Q10" s="1"/>
      <c r="R10" s="1"/>
      <c r="S10" s="1"/>
      <c r="T10" s="1"/>
      <c r="U10" s="1"/>
      <c r="V10" s="1"/>
      <c r="W10" s="1"/>
      <c r="X10" s="1"/>
      <c r="Y10" s="1"/>
      <c r="Z10" s="1"/>
    </row>
    <row r="11" ht="12.75" customHeight="1">
      <c r="A11" s="41">
        <f>BIL!I28</f>
        <v>10</v>
      </c>
      <c r="B11" s="42">
        <f>BIL!J28</f>
        <v>0</v>
      </c>
      <c r="C11" s="42">
        <f>BIL!K28</f>
        <v>0</v>
      </c>
      <c r="D11" s="42">
        <v>0.0</v>
      </c>
      <c r="E11" s="42">
        <v>0.0</v>
      </c>
      <c r="F11" s="39">
        <f t="shared" si="1"/>
        <v>0</v>
      </c>
      <c r="G11" s="1" t="s">
        <v>45</v>
      </c>
      <c r="I11" s="45" t="s">
        <v>46</v>
      </c>
      <c r="J11" s="42">
        <f t="shared" si="2"/>
        <v>0</v>
      </c>
      <c r="K11" s="1"/>
      <c r="L11" s="1"/>
      <c r="M11" s="1"/>
      <c r="N11" s="1"/>
      <c r="O11" s="1"/>
      <c r="P11" s="1"/>
      <c r="Q11" s="1"/>
      <c r="R11" s="1"/>
      <c r="S11" s="1"/>
      <c r="T11" s="1"/>
      <c r="U11" s="1"/>
      <c r="V11" s="1"/>
      <c r="W11" s="1"/>
      <c r="X11" s="1"/>
      <c r="Y11" s="1"/>
      <c r="Z11" s="1"/>
    </row>
    <row r="12" ht="12.75" customHeight="1">
      <c r="A12" s="41">
        <f>BIL!I29</f>
        <v>11</v>
      </c>
      <c r="B12" s="42">
        <f>BIL!J29</f>
        <v>0</v>
      </c>
      <c r="C12" s="42">
        <f>BIL!K29</f>
        <v>0</v>
      </c>
      <c r="D12" s="42">
        <v>0.0</v>
      </c>
      <c r="E12" s="42">
        <v>0.0</v>
      </c>
      <c r="F12" s="39">
        <f t="shared" si="1"/>
        <v>0</v>
      </c>
      <c r="G12" s="1" t="s">
        <v>45</v>
      </c>
      <c r="I12" s="45" t="s">
        <v>47</v>
      </c>
      <c r="J12" s="42">
        <f t="shared" si="2"/>
        <v>0</v>
      </c>
      <c r="K12" s="1"/>
      <c r="L12" s="1"/>
      <c r="M12" s="1"/>
      <c r="N12" s="1"/>
      <c r="O12" s="1"/>
      <c r="P12" s="1"/>
      <c r="Q12" s="1"/>
      <c r="R12" s="1"/>
      <c r="S12" s="1"/>
      <c r="T12" s="1"/>
      <c r="U12" s="1"/>
      <c r="V12" s="1"/>
      <c r="W12" s="1"/>
      <c r="X12" s="1"/>
      <c r="Y12" s="1"/>
      <c r="Z12" s="1"/>
    </row>
    <row r="13" ht="12.75" customHeight="1">
      <c r="A13" s="41">
        <f>BIL!I30</f>
        <v>12</v>
      </c>
      <c r="B13" s="42">
        <f>BIL!J30</f>
        <v>0</v>
      </c>
      <c r="C13" s="42">
        <f>BIL!K30</f>
        <v>0</v>
      </c>
      <c r="D13" s="42">
        <v>0.0</v>
      </c>
      <c r="E13" s="42">
        <v>0.0</v>
      </c>
      <c r="F13" s="39">
        <f t="shared" si="1"/>
        <v>0</v>
      </c>
      <c r="G13" s="1" t="s">
        <v>45</v>
      </c>
      <c r="I13" s="45" t="s">
        <v>48</v>
      </c>
      <c r="J13" s="42">
        <f t="shared" si="2"/>
        <v>0</v>
      </c>
      <c r="K13" s="1"/>
      <c r="L13" s="1"/>
      <c r="M13" s="1"/>
      <c r="N13" s="1"/>
      <c r="O13" s="1"/>
      <c r="P13" s="1"/>
      <c r="Q13" s="1"/>
      <c r="R13" s="1"/>
      <c r="S13" s="1"/>
      <c r="T13" s="1"/>
      <c r="U13" s="1"/>
      <c r="V13" s="1"/>
      <c r="W13" s="1"/>
      <c r="X13" s="1"/>
      <c r="Y13" s="1"/>
      <c r="Z13" s="1"/>
    </row>
    <row r="14" ht="12.75" customHeight="1">
      <c r="A14" s="41">
        <f>BIL!I31</f>
        <v>13</v>
      </c>
      <c r="B14" s="42">
        <f>BIL!J31</f>
        <v>0</v>
      </c>
      <c r="C14" s="42">
        <f>BIL!K31</f>
        <v>0</v>
      </c>
      <c r="D14" s="42">
        <v>0.0</v>
      </c>
      <c r="E14" s="42">
        <v>0.0</v>
      </c>
      <c r="F14" s="39">
        <f t="shared" si="1"/>
        <v>0</v>
      </c>
      <c r="G14" s="1" t="s">
        <v>45</v>
      </c>
      <c r="I14" s="45" t="s">
        <v>49</v>
      </c>
      <c r="J14" s="42">
        <f t="shared" si="2"/>
        <v>0</v>
      </c>
      <c r="K14" s="1"/>
      <c r="L14" s="1"/>
      <c r="M14" s="1"/>
      <c r="N14" s="1"/>
      <c r="O14" s="1"/>
      <c r="P14" s="1"/>
      <c r="Q14" s="1"/>
      <c r="R14" s="1"/>
      <c r="S14" s="1"/>
      <c r="T14" s="1"/>
      <c r="U14" s="1"/>
      <c r="V14" s="1"/>
      <c r="W14" s="1"/>
      <c r="X14" s="1"/>
      <c r="Y14" s="1"/>
      <c r="Z14" s="1"/>
    </row>
    <row r="15" ht="12.75" customHeight="1">
      <c r="A15" s="41">
        <f>BIL!I32</f>
        <v>14</v>
      </c>
      <c r="B15" s="42">
        <f>BIL!J32</f>
        <v>0</v>
      </c>
      <c r="C15" s="42">
        <f>BIL!K32</f>
        <v>0</v>
      </c>
      <c r="D15" s="42">
        <v>0.0</v>
      </c>
      <c r="E15" s="42">
        <v>0.0</v>
      </c>
      <c r="F15" s="39">
        <f t="shared" si="1"/>
        <v>0</v>
      </c>
      <c r="G15" s="1" t="s">
        <v>45</v>
      </c>
      <c r="I15" s="45" t="s">
        <v>50</v>
      </c>
      <c r="J15" s="42">
        <f t="shared" si="2"/>
        <v>0</v>
      </c>
      <c r="K15" s="1"/>
      <c r="L15" s="1"/>
      <c r="M15" s="1"/>
      <c r="N15" s="1"/>
      <c r="O15" s="1"/>
      <c r="P15" s="1"/>
      <c r="Q15" s="1"/>
      <c r="R15" s="1"/>
      <c r="S15" s="1"/>
      <c r="T15" s="1"/>
      <c r="U15" s="1"/>
      <c r="V15" s="1"/>
      <c r="W15" s="1"/>
      <c r="X15" s="1"/>
      <c r="Y15" s="1"/>
      <c r="Z15" s="1"/>
    </row>
    <row r="16" ht="12.75" customHeight="1">
      <c r="A16" s="41">
        <f>BIL!I33</f>
        <v>15</v>
      </c>
      <c r="B16" s="42">
        <f>BIL!J33</f>
        <v>0</v>
      </c>
      <c r="C16" s="42">
        <f>BIL!K33</f>
        <v>0</v>
      </c>
      <c r="D16" s="42">
        <v>0.0</v>
      </c>
      <c r="E16" s="42">
        <v>0.0</v>
      </c>
      <c r="F16" s="39">
        <f t="shared" si="1"/>
        <v>0</v>
      </c>
      <c r="G16" s="1" t="s">
        <v>45</v>
      </c>
      <c r="I16" s="45" t="s">
        <v>51</v>
      </c>
      <c r="J16" s="42">
        <f t="shared" si="2"/>
        <v>0</v>
      </c>
      <c r="K16" s="1"/>
      <c r="L16" s="1"/>
      <c r="M16" s="1"/>
      <c r="N16" s="1"/>
      <c r="O16" s="1"/>
      <c r="P16" s="1"/>
      <c r="Q16" s="1"/>
      <c r="R16" s="1"/>
      <c r="S16" s="1"/>
      <c r="T16" s="1"/>
      <c r="U16" s="1"/>
      <c r="V16" s="1"/>
      <c r="W16" s="1"/>
      <c r="X16" s="1"/>
      <c r="Y16" s="1"/>
      <c r="Z16" s="1"/>
    </row>
    <row r="17" ht="12.75" customHeight="1">
      <c r="A17" s="41">
        <f>BIL!I34</f>
        <v>16</v>
      </c>
      <c r="B17" s="42">
        <f>BIL!J34</f>
        <v>0</v>
      </c>
      <c r="C17" s="42">
        <f>BIL!K34</f>
        <v>0</v>
      </c>
      <c r="D17" s="42">
        <v>0.0</v>
      </c>
      <c r="E17" s="42">
        <v>0.0</v>
      </c>
      <c r="F17" s="39">
        <f t="shared" si="1"/>
        <v>0</v>
      </c>
      <c r="G17" s="1" t="s">
        <v>45</v>
      </c>
      <c r="I17" s="45" t="s">
        <v>52</v>
      </c>
      <c r="J17" s="42">
        <f t="shared" si="2"/>
        <v>0</v>
      </c>
      <c r="K17" s="1"/>
      <c r="L17" s="1"/>
      <c r="M17" s="1"/>
      <c r="N17" s="1"/>
      <c r="O17" s="1"/>
      <c r="P17" s="1"/>
      <c r="Q17" s="1"/>
      <c r="R17" s="1"/>
      <c r="S17" s="1"/>
      <c r="T17" s="1"/>
      <c r="U17" s="1"/>
      <c r="V17" s="1"/>
      <c r="W17" s="1"/>
      <c r="X17" s="1"/>
      <c r="Y17" s="1"/>
      <c r="Z17" s="1"/>
    </row>
    <row r="18" ht="12.75" customHeight="1">
      <c r="A18" s="41">
        <f>BIL!I35</f>
        <v>17</v>
      </c>
      <c r="B18" s="42">
        <f>BIL!J35</f>
        <v>0</v>
      </c>
      <c r="C18" s="42">
        <f>BIL!K35</f>
        <v>0</v>
      </c>
      <c r="D18" s="42">
        <v>0.0</v>
      </c>
      <c r="E18" s="42">
        <v>0.0</v>
      </c>
      <c r="F18" s="39">
        <f t="shared" si="1"/>
        <v>0</v>
      </c>
      <c r="G18" s="1" t="str">
        <f>IF(ISERROR(RefStr!D39),"-",UPPER(TRIM(RefStr!D39)))</f>
        <v>GORAN ĐAKOVIĆ</v>
      </c>
      <c r="I18" s="45" t="s">
        <v>53</v>
      </c>
      <c r="J18" s="42">
        <f t="shared" si="2"/>
        <v>0</v>
      </c>
      <c r="K18" s="1"/>
      <c r="L18" s="1"/>
      <c r="M18" s="1"/>
      <c r="N18" s="1"/>
      <c r="O18" s="1"/>
      <c r="P18" s="1"/>
      <c r="Q18" s="1"/>
      <c r="R18" s="1"/>
      <c r="S18" s="1"/>
      <c r="T18" s="1"/>
      <c r="U18" s="1"/>
      <c r="V18" s="1"/>
      <c r="W18" s="1"/>
      <c r="X18" s="1"/>
      <c r="Y18" s="1"/>
      <c r="Z18" s="1"/>
    </row>
    <row r="19" ht="12.75" customHeight="1">
      <c r="A19" s="41">
        <f>BIL!I36</f>
        <v>18</v>
      </c>
      <c r="B19" s="42">
        <f>BIL!J36</f>
        <v>15000</v>
      </c>
      <c r="C19" s="42">
        <f>BIL!K36</f>
        <v>15000</v>
      </c>
      <c r="D19" s="42">
        <v>0.0</v>
      </c>
      <c r="E19" s="42">
        <v>0.0</v>
      </c>
      <c r="F19" s="39">
        <f t="shared" si="1"/>
        <v>8100</v>
      </c>
      <c r="G19" s="1"/>
      <c r="I19" s="45" t="s">
        <v>54</v>
      </c>
      <c r="J19" s="42">
        <f t="shared" si="2"/>
        <v>0</v>
      </c>
      <c r="K19" s="1"/>
      <c r="L19" s="1"/>
      <c r="M19" s="1"/>
      <c r="N19" s="1"/>
      <c r="O19" s="1"/>
      <c r="P19" s="1"/>
      <c r="Q19" s="1"/>
      <c r="R19" s="1"/>
      <c r="S19" s="1"/>
      <c r="T19" s="1"/>
      <c r="U19" s="1"/>
      <c r="V19" s="1"/>
      <c r="W19" s="1"/>
      <c r="X19" s="1"/>
      <c r="Y19" s="1"/>
      <c r="Z19" s="1"/>
    </row>
    <row r="20" ht="12.75" customHeight="1">
      <c r="A20" s="41">
        <f>BIL!I37</f>
        <v>19</v>
      </c>
      <c r="B20" s="42">
        <f>BIL!J37</f>
        <v>0</v>
      </c>
      <c r="C20" s="42">
        <f>BIL!K37</f>
        <v>0</v>
      </c>
      <c r="D20" s="42">
        <v>0.0</v>
      </c>
      <c r="E20" s="42">
        <v>0.0</v>
      </c>
      <c r="F20" s="39">
        <f t="shared" si="1"/>
        <v>0</v>
      </c>
      <c r="G20" s="1" t="str">
        <f>IF(ISERROR(RefStr!D43),"-",UPPER(TRIM(RefStr!D43)))</f>
        <v>SANJA KOPF</v>
      </c>
      <c r="I20" s="43" t="s">
        <v>55</v>
      </c>
      <c r="J20" s="42">
        <f t="shared" si="2"/>
        <v>0</v>
      </c>
      <c r="K20" s="1"/>
      <c r="L20" s="1"/>
      <c r="M20" s="1"/>
      <c r="N20" s="1"/>
      <c r="O20" s="1"/>
      <c r="P20" s="1"/>
      <c r="Q20" s="1"/>
      <c r="R20" s="1"/>
      <c r="S20" s="1"/>
      <c r="T20" s="1"/>
      <c r="U20" s="1"/>
      <c r="V20" s="1"/>
      <c r="W20" s="1"/>
      <c r="X20" s="1"/>
      <c r="Y20" s="1"/>
      <c r="Z20" s="1"/>
    </row>
    <row r="21" ht="12.75" customHeight="1">
      <c r="A21" s="41">
        <f>BIL!I38</f>
        <v>20</v>
      </c>
      <c r="B21" s="42">
        <f>BIL!J38</f>
        <v>0</v>
      </c>
      <c r="C21" s="42">
        <f>BIL!K38</f>
        <v>0</v>
      </c>
      <c r="D21" s="42">
        <v>0.0</v>
      </c>
      <c r="E21" s="42">
        <v>0.0</v>
      </c>
      <c r="F21" s="39">
        <f t="shared" si="1"/>
        <v>0</v>
      </c>
      <c r="G21" s="1" t="str">
        <f>IF(ISERROR(RefStr!D45),"-",UPPER(TRIM(RefStr!D45)))</f>
        <v>031369100</v>
      </c>
      <c r="I21" s="43" t="s">
        <v>56</v>
      </c>
      <c r="J21" s="42">
        <f t="shared" si="2"/>
        <v>0</v>
      </c>
      <c r="K21" s="1"/>
      <c r="L21" s="1"/>
      <c r="M21" s="1"/>
      <c r="N21" s="1"/>
      <c r="O21" s="1"/>
      <c r="P21" s="1"/>
      <c r="Q21" s="1"/>
      <c r="R21" s="1"/>
      <c r="S21" s="1"/>
      <c r="T21" s="1"/>
      <c r="U21" s="1"/>
      <c r="V21" s="1"/>
      <c r="W21" s="1"/>
      <c r="X21" s="1"/>
      <c r="Y21" s="1"/>
      <c r="Z21" s="1"/>
    </row>
    <row r="22" ht="12.75" customHeight="1">
      <c r="A22" s="41">
        <f>BIL!I39</f>
        <v>21</v>
      </c>
      <c r="B22" s="42">
        <f>BIL!J39</f>
        <v>0</v>
      </c>
      <c r="C22" s="42">
        <f>BIL!K39</f>
        <v>0</v>
      </c>
      <c r="D22" s="42">
        <v>0.0</v>
      </c>
      <c r="E22" s="42">
        <v>0.0</v>
      </c>
      <c r="F22" s="39">
        <f t="shared" si="1"/>
        <v>0</v>
      </c>
      <c r="G22" s="1" t="str">
        <f>IF(ISERROR(RefStr!D47),"-",UPPER(TRIM(RefStr!D47)))</f>
        <v>031368696</v>
      </c>
      <c r="I22" s="45" t="s">
        <v>57</v>
      </c>
      <c r="J22" s="42">
        <f t="shared" si="2"/>
        <v>0</v>
      </c>
      <c r="K22" s="1"/>
      <c r="L22" s="1"/>
      <c r="M22" s="1"/>
      <c r="N22" s="1"/>
      <c r="O22" s="1"/>
      <c r="P22" s="1"/>
      <c r="Q22" s="1"/>
      <c r="R22" s="1"/>
      <c r="S22" s="1"/>
      <c r="T22" s="1"/>
      <c r="U22" s="1"/>
      <c r="V22" s="1"/>
      <c r="W22" s="1"/>
      <c r="X22" s="1"/>
      <c r="Y22" s="1"/>
      <c r="Z22" s="1"/>
    </row>
    <row r="23" ht="12.75" customHeight="1">
      <c r="A23" s="41">
        <f>BIL!I40</f>
        <v>22</v>
      </c>
      <c r="B23" s="42">
        <f>BIL!J40</f>
        <v>0</v>
      </c>
      <c r="C23" s="42">
        <f>BIL!K40</f>
        <v>0</v>
      </c>
      <c r="D23" s="42">
        <v>0.0</v>
      </c>
      <c r="E23" s="42">
        <v>0.0</v>
      </c>
      <c r="F23" s="39">
        <f t="shared" si="1"/>
        <v>0</v>
      </c>
      <c r="G23" s="1" t="str">
        <f>IF(ISERROR(RefStr!D49),"-",LOWER(TRIM(RefStr!D49)))</f>
        <v>radiusdo@inet.hr</v>
      </c>
      <c r="I23" s="45" t="s">
        <v>58</v>
      </c>
      <c r="J23" s="42">
        <f t="shared" si="2"/>
        <v>0</v>
      </c>
      <c r="K23" s="1"/>
      <c r="L23" s="1"/>
      <c r="M23" s="1"/>
      <c r="N23" s="1"/>
      <c r="O23" s="1"/>
      <c r="P23" s="1"/>
      <c r="Q23" s="1"/>
      <c r="R23" s="1"/>
      <c r="S23" s="1"/>
      <c r="T23" s="1"/>
      <c r="U23" s="1"/>
      <c r="V23" s="1"/>
      <c r="W23" s="1"/>
      <c r="X23" s="1"/>
      <c r="Y23" s="1"/>
      <c r="Z23" s="1"/>
    </row>
    <row r="24" ht="12.75" customHeight="1">
      <c r="A24" s="41">
        <f>BIL!I41</f>
        <v>23</v>
      </c>
      <c r="B24" s="42">
        <f>BIL!J41</f>
        <v>13605</v>
      </c>
      <c r="C24" s="42">
        <f>BIL!K41</f>
        <v>13605</v>
      </c>
      <c r="D24" s="42">
        <v>0.0</v>
      </c>
      <c r="E24" s="42">
        <v>0.0</v>
      </c>
      <c r="F24" s="39">
        <f t="shared" si="1"/>
        <v>9387.45</v>
      </c>
      <c r="G24" s="1"/>
      <c r="I24" s="45" t="s">
        <v>59</v>
      </c>
      <c r="J24" s="42">
        <f t="shared" si="2"/>
        <v>0</v>
      </c>
      <c r="K24" s="1"/>
      <c r="L24" s="1"/>
      <c r="M24" s="1"/>
      <c r="N24" s="1"/>
      <c r="O24" s="1"/>
      <c r="P24" s="1"/>
      <c r="Q24" s="1"/>
      <c r="R24" s="1"/>
      <c r="S24" s="1"/>
      <c r="T24" s="1"/>
      <c r="U24" s="1"/>
      <c r="V24" s="1"/>
      <c r="W24" s="1"/>
      <c r="X24" s="1"/>
      <c r="Y24" s="1"/>
      <c r="Z24" s="1"/>
    </row>
    <row r="25" ht="12.75" customHeight="1">
      <c r="A25" s="41">
        <f>BIL!I42</f>
        <v>24</v>
      </c>
      <c r="B25" s="42">
        <f>BIL!J42</f>
        <v>2120</v>
      </c>
      <c r="C25" s="42">
        <f>BIL!K42</f>
        <v>2120</v>
      </c>
      <c r="D25" s="42">
        <v>0.0</v>
      </c>
      <c r="E25" s="42">
        <v>0.0</v>
      </c>
      <c r="F25" s="39">
        <f t="shared" si="1"/>
        <v>1526.4</v>
      </c>
      <c r="G25" s="1"/>
      <c r="I25" s="45" t="s">
        <v>60</v>
      </c>
      <c r="J25" s="42">
        <f t="shared" si="2"/>
        <v>0</v>
      </c>
      <c r="K25" s="1"/>
      <c r="L25" s="1"/>
      <c r="M25" s="1"/>
      <c r="N25" s="1"/>
      <c r="O25" s="1"/>
      <c r="P25" s="1"/>
      <c r="Q25" s="1"/>
      <c r="R25" s="1"/>
      <c r="S25" s="1"/>
      <c r="T25" s="1"/>
      <c r="U25" s="1"/>
      <c r="V25" s="1"/>
      <c r="W25" s="1"/>
      <c r="X25" s="1"/>
      <c r="Y25" s="1"/>
      <c r="Z25" s="1"/>
    </row>
    <row r="26" ht="12.75" customHeight="1">
      <c r="A26" s="41">
        <f>BIL!I43</f>
        <v>25</v>
      </c>
      <c r="B26" s="42">
        <f>BIL!J43</f>
        <v>6295</v>
      </c>
      <c r="C26" s="42">
        <f>BIL!K43</f>
        <v>6295</v>
      </c>
      <c r="D26" s="42">
        <v>0.0</v>
      </c>
      <c r="E26" s="42">
        <v>0.0</v>
      </c>
      <c r="F26" s="39">
        <f t="shared" si="1"/>
        <v>4721.25</v>
      </c>
      <c r="G26" s="1" t="str">
        <f>MID(TRIM(RefStr!J15),1,4)</f>
        <v>2022</v>
      </c>
      <c r="I26" s="43" t="s">
        <v>61</v>
      </c>
      <c r="J26" s="42">
        <f t="shared" si="2"/>
        <v>0</v>
      </c>
      <c r="K26" s="1"/>
      <c r="L26" s="1"/>
      <c r="M26" s="1"/>
      <c r="N26" s="1"/>
      <c r="O26" s="1"/>
      <c r="P26" s="1"/>
      <c r="Q26" s="1"/>
      <c r="R26" s="1"/>
      <c r="S26" s="1"/>
      <c r="T26" s="1"/>
      <c r="U26" s="1"/>
      <c r="V26" s="1"/>
      <c r="W26" s="1"/>
      <c r="X26" s="1"/>
      <c r="Y26" s="1"/>
      <c r="Z26" s="1"/>
    </row>
    <row r="27" ht="12.75" customHeight="1">
      <c r="A27" s="41">
        <f>BIL!I44</f>
        <v>26</v>
      </c>
      <c r="B27" s="42">
        <f>BIL!J44</f>
        <v>2200</v>
      </c>
      <c r="C27" s="42">
        <f>BIL!K44</f>
        <v>2200</v>
      </c>
      <c r="D27" s="42">
        <v>0.0</v>
      </c>
      <c r="E27" s="42">
        <v>0.0</v>
      </c>
      <c r="F27" s="39">
        <f t="shared" si="1"/>
        <v>1716</v>
      </c>
      <c r="G27" s="46">
        <f>SUM(F2:F374)</f>
        <v>11841572.04</v>
      </c>
      <c r="I27" s="43" t="s">
        <v>62</v>
      </c>
      <c r="J27" s="42">
        <f t="shared" si="2"/>
        <v>0</v>
      </c>
      <c r="K27" s="1"/>
      <c r="L27" s="1"/>
      <c r="M27" s="1"/>
      <c r="N27" s="1"/>
      <c r="O27" s="1"/>
      <c r="P27" s="1"/>
      <c r="Q27" s="1"/>
      <c r="R27" s="1"/>
      <c r="S27" s="1"/>
      <c r="T27" s="1"/>
      <c r="U27" s="1"/>
      <c r="V27" s="1"/>
      <c r="W27" s="1"/>
      <c r="X27" s="1"/>
      <c r="Y27" s="1"/>
      <c r="Z27" s="1"/>
    </row>
    <row r="28" ht="12.75" customHeight="1">
      <c r="A28" s="41">
        <f>BIL!I45</f>
        <v>27</v>
      </c>
      <c r="B28" s="42">
        <f>BIL!J45</f>
        <v>0</v>
      </c>
      <c r="C28" s="42">
        <f>BIL!K45</f>
        <v>0</v>
      </c>
      <c r="D28" s="42">
        <v>0.0</v>
      </c>
      <c r="E28" s="42">
        <v>0.0</v>
      </c>
      <c r="F28" s="39">
        <f t="shared" si="1"/>
        <v>0</v>
      </c>
      <c r="G28" s="1" t="s">
        <v>45</v>
      </c>
      <c r="H28" s="1"/>
      <c r="I28" s="43" t="s">
        <v>63</v>
      </c>
      <c r="J28" s="42">
        <f t="shared" si="2"/>
        <v>0</v>
      </c>
      <c r="K28" s="1"/>
      <c r="L28" s="1"/>
      <c r="M28" s="1"/>
      <c r="N28" s="1"/>
      <c r="O28" s="1"/>
      <c r="P28" s="1"/>
      <c r="Q28" s="1"/>
      <c r="R28" s="1"/>
      <c r="S28" s="1"/>
      <c r="T28" s="1"/>
      <c r="U28" s="1"/>
      <c r="V28" s="1"/>
      <c r="W28" s="1"/>
      <c r="X28" s="1"/>
      <c r="Y28" s="1"/>
      <c r="Z28" s="1"/>
    </row>
    <row r="29" ht="12.75" customHeight="1">
      <c r="A29" s="41">
        <f>BIL!I46</f>
        <v>28</v>
      </c>
      <c r="B29" s="42">
        <f>BIL!J46</f>
        <v>0</v>
      </c>
      <c r="C29" s="42">
        <f>BIL!K46</f>
        <v>0</v>
      </c>
      <c r="D29" s="42">
        <v>0.0</v>
      </c>
      <c r="E29" s="42">
        <v>0.0</v>
      </c>
      <c r="F29" s="39">
        <f t="shared" si="1"/>
        <v>0</v>
      </c>
      <c r="G29" s="1" t="str">
        <f>MID(TRIM(RefStr!J15),6,2)</f>
        <v>12</v>
      </c>
      <c r="I29" s="43" t="s">
        <v>64</v>
      </c>
      <c r="J29" s="42">
        <f t="shared" si="2"/>
        <v>0</v>
      </c>
      <c r="K29" s="1"/>
      <c r="L29" s="1"/>
      <c r="M29" s="1"/>
      <c r="N29" s="1"/>
      <c r="O29" s="1"/>
      <c r="P29" s="1"/>
      <c r="Q29" s="1"/>
      <c r="R29" s="1"/>
      <c r="S29" s="1"/>
      <c r="T29" s="1"/>
      <c r="U29" s="1"/>
      <c r="V29" s="1"/>
      <c r="W29" s="1"/>
      <c r="X29" s="1"/>
      <c r="Y29" s="1"/>
      <c r="Z29" s="1"/>
    </row>
    <row r="30" ht="12.75" customHeight="1">
      <c r="A30" s="41">
        <f>BIL!I47</f>
        <v>29</v>
      </c>
      <c r="B30" s="42">
        <f>BIL!J47</f>
        <v>2990</v>
      </c>
      <c r="C30" s="42">
        <f>BIL!K47</f>
        <v>2990</v>
      </c>
      <c r="D30" s="42">
        <v>0.0</v>
      </c>
      <c r="E30" s="42">
        <v>0.0</v>
      </c>
      <c r="F30" s="39">
        <f t="shared" si="1"/>
        <v>2601.3</v>
      </c>
      <c r="G30" s="1">
        <f>PraviPod707!G30</f>
        <v>603</v>
      </c>
      <c r="I30" s="43" t="s">
        <v>65</v>
      </c>
      <c r="J30" s="42">
        <f t="shared" si="2"/>
        <v>0</v>
      </c>
      <c r="K30" s="1"/>
      <c r="L30" s="1"/>
      <c r="M30" s="1"/>
      <c r="N30" s="1"/>
      <c r="O30" s="1"/>
      <c r="P30" s="1"/>
      <c r="Q30" s="1"/>
      <c r="R30" s="1"/>
      <c r="S30" s="1"/>
      <c r="T30" s="1"/>
      <c r="U30" s="1"/>
      <c r="V30" s="1"/>
      <c r="W30" s="1"/>
      <c r="X30" s="1"/>
      <c r="Y30" s="1"/>
      <c r="Z30" s="1"/>
    </row>
    <row r="31" ht="12.75" customHeight="1">
      <c r="A31" s="41">
        <f>BIL!I48</f>
        <v>30</v>
      </c>
      <c r="B31" s="42">
        <f>BIL!J48</f>
        <v>0</v>
      </c>
      <c r="C31" s="42">
        <f>BIL!K48</f>
        <v>0</v>
      </c>
      <c r="D31" s="42">
        <v>0.0</v>
      </c>
      <c r="E31" s="42">
        <v>0.0</v>
      </c>
      <c r="F31" s="39">
        <f t="shared" si="1"/>
        <v>0</v>
      </c>
      <c r="G31" s="1">
        <v>708.0</v>
      </c>
      <c r="I31" s="43" t="s">
        <v>66</v>
      </c>
      <c r="J31" s="42">
        <f t="shared" si="2"/>
        <v>0</v>
      </c>
      <c r="K31" s="1"/>
      <c r="L31" s="1"/>
      <c r="M31" s="1"/>
      <c r="N31" s="1"/>
      <c r="O31" s="1"/>
      <c r="P31" s="1"/>
      <c r="Q31" s="1"/>
      <c r="R31" s="1"/>
      <c r="S31" s="1"/>
      <c r="T31" s="1"/>
      <c r="U31" s="1"/>
      <c r="V31" s="1"/>
      <c r="W31" s="1"/>
      <c r="X31" s="1"/>
      <c r="Y31" s="1"/>
      <c r="Z31" s="1"/>
    </row>
    <row r="32" ht="12.75" customHeight="1">
      <c r="A32" s="41">
        <f>BIL!I49</f>
        <v>31</v>
      </c>
      <c r="B32" s="42">
        <f>BIL!J49</f>
        <v>0</v>
      </c>
      <c r="C32" s="42">
        <f>BIL!K49</f>
        <v>0</v>
      </c>
      <c r="D32" s="42">
        <v>0.0</v>
      </c>
      <c r="E32" s="42">
        <v>0.0</v>
      </c>
      <c r="F32" s="39">
        <f t="shared" si="1"/>
        <v>0</v>
      </c>
      <c r="G32" s="1">
        <v>0.0</v>
      </c>
      <c r="I32" s="43" t="s">
        <v>67</v>
      </c>
      <c r="J32" s="42">
        <f t="shared" si="2"/>
        <v>0</v>
      </c>
      <c r="K32" s="1"/>
      <c r="L32" s="1"/>
      <c r="M32" s="1"/>
      <c r="N32" s="1"/>
      <c r="O32" s="1"/>
      <c r="P32" s="1"/>
      <c r="Q32" s="1"/>
      <c r="R32" s="1"/>
      <c r="S32" s="1"/>
      <c r="T32" s="1"/>
      <c r="U32" s="1"/>
      <c r="V32" s="1"/>
      <c r="W32" s="1"/>
      <c r="X32" s="1"/>
      <c r="Y32" s="1"/>
      <c r="Z32" s="1"/>
    </row>
    <row r="33" ht="12.75" customHeight="1">
      <c r="A33" s="41">
        <f>BIL!I50</f>
        <v>32</v>
      </c>
      <c r="B33" s="42">
        <f>BIL!J50</f>
        <v>0</v>
      </c>
      <c r="C33" s="42">
        <f>BIL!K50</f>
        <v>0</v>
      </c>
      <c r="D33" s="42">
        <v>0.0</v>
      </c>
      <c r="E33" s="42">
        <v>0.0</v>
      </c>
      <c r="F33" s="39">
        <f t="shared" si="1"/>
        <v>0</v>
      </c>
      <c r="G33" s="1">
        <v>0.0</v>
      </c>
      <c r="I33" s="43" t="s">
        <v>68</v>
      </c>
      <c r="J33" s="42">
        <f t="shared" si="2"/>
        <v>0</v>
      </c>
      <c r="K33" s="1"/>
      <c r="L33" s="1"/>
      <c r="M33" s="1"/>
      <c r="N33" s="1"/>
      <c r="O33" s="1"/>
      <c r="P33" s="1"/>
      <c r="Q33" s="1"/>
      <c r="R33" s="1"/>
      <c r="S33" s="1"/>
      <c r="T33" s="1"/>
      <c r="U33" s="1"/>
      <c r="V33" s="1"/>
      <c r="W33" s="1"/>
      <c r="X33" s="1"/>
      <c r="Y33" s="1"/>
      <c r="Z33" s="1"/>
    </row>
    <row r="34" ht="12.75" customHeight="1">
      <c r="A34" s="41">
        <f>BIL!I51</f>
        <v>33</v>
      </c>
      <c r="B34" s="42">
        <f>BIL!J51</f>
        <v>0</v>
      </c>
      <c r="C34" s="42">
        <f>BIL!K51</f>
        <v>0</v>
      </c>
      <c r="D34" s="42">
        <v>0.0</v>
      </c>
      <c r="E34" s="42">
        <v>0.0</v>
      </c>
      <c r="F34" s="39">
        <f t="shared" si="1"/>
        <v>0</v>
      </c>
      <c r="G34" s="1">
        <v>0.0</v>
      </c>
      <c r="I34" s="43" t="s">
        <v>69</v>
      </c>
      <c r="J34" s="42">
        <f t="shared" si="2"/>
        <v>0</v>
      </c>
      <c r="K34" s="1"/>
      <c r="L34" s="1"/>
      <c r="M34" s="1"/>
      <c r="N34" s="1"/>
      <c r="O34" s="1"/>
      <c r="P34" s="1"/>
      <c r="Q34" s="1"/>
      <c r="R34" s="1"/>
      <c r="S34" s="1"/>
      <c r="T34" s="1"/>
      <c r="U34" s="1"/>
      <c r="V34" s="1"/>
      <c r="W34" s="1"/>
      <c r="X34" s="1"/>
      <c r="Y34" s="1"/>
      <c r="Z34" s="1"/>
    </row>
    <row r="35" ht="12.75" customHeight="1">
      <c r="A35" s="41">
        <f>BIL!I52</f>
        <v>34</v>
      </c>
      <c r="B35" s="42">
        <f>BIL!J52</f>
        <v>4000</v>
      </c>
      <c r="C35" s="42">
        <f>BIL!K52</f>
        <v>4000</v>
      </c>
      <c r="D35" s="42">
        <v>0.0</v>
      </c>
      <c r="E35" s="42">
        <v>0.0</v>
      </c>
      <c r="F35" s="39">
        <f t="shared" si="1"/>
        <v>4080</v>
      </c>
      <c r="G35" s="1">
        <v>0.0</v>
      </c>
      <c r="I35" s="43" t="s">
        <v>70</v>
      </c>
      <c r="J35" s="42">
        <f t="shared" si="2"/>
        <v>0</v>
      </c>
      <c r="K35" s="1"/>
      <c r="L35" s="1"/>
      <c r="M35" s="1"/>
      <c r="N35" s="1"/>
      <c r="O35" s="1"/>
      <c r="P35" s="1"/>
      <c r="Q35" s="1"/>
      <c r="R35" s="1"/>
      <c r="S35" s="1"/>
      <c r="T35" s="1"/>
      <c r="U35" s="1"/>
      <c r="V35" s="1"/>
      <c r="W35" s="1"/>
      <c r="X35" s="1"/>
      <c r="Y35" s="1"/>
      <c r="Z35" s="1"/>
    </row>
    <row r="36" ht="12.75" customHeight="1">
      <c r="A36" s="41">
        <f>BIL!I53</f>
        <v>35</v>
      </c>
      <c r="B36" s="42">
        <f>BIL!J53</f>
        <v>0</v>
      </c>
      <c r="C36" s="42">
        <f>BIL!K53</f>
        <v>0</v>
      </c>
      <c r="D36" s="42">
        <v>0.0</v>
      </c>
      <c r="E36" s="42">
        <v>0.0</v>
      </c>
      <c r="F36" s="39">
        <f t="shared" si="1"/>
        <v>0</v>
      </c>
      <c r="G36" s="1">
        <v>0.0</v>
      </c>
      <c r="I36" s="43" t="s">
        <v>71</v>
      </c>
      <c r="J36" s="42">
        <f t="shared" si="2"/>
        <v>0</v>
      </c>
      <c r="K36" s="1"/>
      <c r="L36" s="1"/>
      <c r="M36" s="1"/>
      <c r="N36" s="1"/>
      <c r="O36" s="1"/>
      <c r="P36" s="1"/>
      <c r="Q36" s="1"/>
      <c r="R36" s="1"/>
      <c r="S36" s="1"/>
      <c r="T36" s="1"/>
      <c r="U36" s="1"/>
      <c r="V36" s="1"/>
      <c r="W36" s="1"/>
      <c r="X36" s="1"/>
      <c r="Y36" s="1"/>
      <c r="Z36" s="1"/>
    </row>
    <row r="37" ht="12.75" customHeight="1">
      <c r="A37" s="41">
        <f>BIL!I54</f>
        <v>36</v>
      </c>
      <c r="B37" s="42">
        <f>BIL!J54</f>
        <v>0</v>
      </c>
      <c r="C37" s="42">
        <f>BIL!K54</f>
        <v>0</v>
      </c>
      <c r="D37" s="42">
        <v>0.0</v>
      </c>
      <c r="E37" s="42">
        <v>0.0</v>
      </c>
      <c r="F37" s="39">
        <f t="shared" si="1"/>
        <v>0</v>
      </c>
      <c r="G37" s="42">
        <f>SUM(J2:J358)</f>
        <v>0</v>
      </c>
      <c r="I37" s="43" t="s">
        <v>72</v>
      </c>
      <c r="J37" s="42">
        <f t="shared" si="2"/>
        <v>0</v>
      </c>
      <c r="K37" s="1"/>
      <c r="L37" s="1"/>
      <c r="M37" s="1"/>
      <c r="N37" s="1"/>
      <c r="O37" s="1"/>
      <c r="P37" s="1"/>
      <c r="Q37" s="1"/>
      <c r="R37" s="1"/>
      <c r="S37" s="1"/>
      <c r="T37" s="1"/>
      <c r="U37" s="1"/>
      <c r="V37" s="1"/>
      <c r="W37" s="1"/>
      <c r="X37" s="1"/>
      <c r="Y37" s="1"/>
      <c r="Z37" s="1"/>
    </row>
    <row r="38" ht="12.75" customHeight="1">
      <c r="A38" s="41">
        <f>BIL!I55</f>
        <v>37</v>
      </c>
      <c r="B38" s="42">
        <f>BIL!J55</f>
        <v>0</v>
      </c>
      <c r="C38" s="42">
        <f>BIL!K55</f>
        <v>0</v>
      </c>
      <c r="D38" s="42">
        <v>0.0</v>
      </c>
      <c r="E38" s="42">
        <v>0.0</v>
      </c>
      <c r="F38" s="39">
        <f t="shared" si="1"/>
        <v>0</v>
      </c>
      <c r="G38" s="1" t="str">
        <f>TEXT(INT(VALUE(RefStr!J13)),"00000000000")</f>
        <v>09811369702</v>
      </c>
      <c r="I38" s="43" t="s">
        <v>73</v>
      </c>
      <c r="J38" s="42">
        <f t="shared" si="2"/>
        <v>0</v>
      </c>
      <c r="K38" s="1"/>
      <c r="L38" s="1"/>
      <c r="M38" s="1"/>
      <c r="N38" s="1"/>
      <c r="O38" s="1"/>
      <c r="P38" s="1"/>
      <c r="Q38" s="1"/>
      <c r="R38" s="1"/>
      <c r="S38" s="1"/>
      <c r="T38" s="1"/>
      <c r="U38" s="1"/>
      <c r="V38" s="1"/>
      <c r="W38" s="1"/>
      <c r="X38" s="1"/>
      <c r="Y38" s="1"/>
      <c r="Z38" s="1"/>
    </row>
    <row r="39" ht="12.75" customHeight="1">
      <c r="A39" s="41">
        <f>BIL!I56</f>
        <v>38</v>
      </c>
      <c r="B39" s="42">
        <f>BIL!J56</f>
        <v>4000</v>
      </c>
      <c r="C39" s="42">
        <f>BIL!K56</f>
        <v>4000</v>
      </c>
      <c r="D39" s="42">
        <v>0.0</v>
      </c>
      <c r="E39" s="42">
        <v>0.0</v>
      </c>
      <c r="F39" s="39">
        <f t="shared" si="1"/>
        <v>4560</v>
      </c>
      <c r="G39" s="1" t="str">
        <f>TEXT(INT(VALUE(RefStr!J9)),"00000")</f>
        <v>96962</v>
      </c>
      <c r="I39" s="43" t="s">
        <v>74</v>
      </c>
      <c r="J39" s="42">
        <f t="shared" si="2"/>
        <v>0</v>
      </c>
      <c r="K39" s="1"/>
      <c r="L39" s="1"/>
      <c r="M39" s="1"/>
      <c r="N39" s="1"/>
      <c r="O39" s="1"/>
      <c r="P39" s="1"/>
      <c r="Q39" s="1"/>
      <c r="R39" s="1"/>
      <c r="S39" s="1"/>
      <c r="T39" s="1"/>
      <c r="U39" s="1"/>
      <c r="V39" s="1"/>
      <c r="W39" s="1"/>
      <c r="X39" s="1"/>
      <c r="Y39" s="1"/>
      <c r="Z39" s="1"/>
    </row>
    <row r="40" ht="12.75" customHeight="1">
      <c r="A40" s="41">
        <f>BIL!I57</f>
        <v>39</v>
      </c>
      <c r="B40" s="42">
        <f>BIL!J57</f>
        <v>0</v>
      </c>
      <c r="C40" s="42">
        <f>BIL!K57</f>
        <v>0</v>
      </c>
      <c r="D40" s="42">
        <v>0.0</v>
      </c>
      <c r="E40" s="42">
        <v>0.0</v>
      </c>
      <c r="F40" s="39">
        <f t="shared" si="1"/>
        <v>0</v>
      </c>
      <c r="G40" s="47" t="str">
        <f>RefStr!J19</f>
        <v>DA</v>
      </c>
      <c r="I40" s="43" t="s">
        <v>75</v>
      </c>
      <c r="J40" s="42">
        <f t="shared" si="2"/>
        <v>0</v>
      </c>
      <c r="K40" s="1"/>
      <c r="L40" s="1"/>
      <c r="M40" s="1"/>
      <c r="N40" s="1"/>
      <c r="O40" s="1"/>
      <c r="P40" s="1"/>
      <c r="Q40" s="1"/>
      <c r="R40" s="1"/>
      <c r="S40" s="1"/>
      <c r="T40" s="1"/>
      <c r="U40" s="1"/>
      <c r="V40" s="1"/>
      <c r="W40" s="1"/>
      <c r="X40" s="1"/>
      <c r="Y40" s="1"/>
      <c r="Z40" s="1"/>
    </row>
    <row r="41" ht="12.75" customHeight="1">
      <c r="A41" s="41">
        <f>BIL!I58</f>
        <v>40</v>
      </c>
      <c r="B41" s="42">
        <f>BIL!J58</f>
        <v>0</v>
      </c>
      <c r="C41" s="42">
        <f>BIL!K58</f>
        <v>0</v>
      </c>
      <c r="D41" s="42">
        <v>0.0</v>
      </c>
      <c r="E41" s="42">
        <v>0.0</v>
      </c>
      <c r="F41" s="39">
        <f t="shared" si="1"/>
        <v>0</v>
      </c>
      <c r="G41" s="1" t="str">
        <f>IF(RefStr!E5&lt;&gt;"",TEXT(RefStr!E5,"YYYYMMDD"),"")</f>
        <v>20220101</v>
      </c>
      <c r="I41" s="43" t="s">
        <v>76</v>
      </c>
      <c r="J41" s="42">
        <f t="shared" si="2"/>
        <v>0</v>
      </c>
      <c r="K41" s="1"/>
      <c r="L41" s="1"/>
      <c r="M41" s="1"/>
      <c r="N41" s="1"/>
      <c r="O41" s="1"/>
      <c r="P41" s="1"/>
      <c r="Q41" s="1"/>
      <c r="R41" s="1"/>
      <c r="S41" s="1"/>
      <c r="T41" s="1"/>
      <c r="U41" s="1"/>
      <c r="V41" s="1"/>
      <c r="W41" s="1"/>
      <c r="X41" s="1"/>
      <c r="Y41" s="1"/>
      <c r="Z41" s="1"/>
    </row>
    <row r="42" ht="12.75" customHeight="1">
      <c r="A42" s="41">
        <f>BIL!I59</f>
        <v>41</v>
      </c>
      <c r="B42" s="42">
        <f>BIL!J59</f>
        <v>0</v>
      </c>
      <c r="C42" s="42">
        <f>BIL!K59</f>
        <v>0</v>
      </c>
      <c r="D42" s="42">
        <v>0.0</v>
      </c>
      <c r="E42" s="42">
        <v>0.0</v>
      </c>
      <c r="F42" s="39">
        <f t="shared" si="1"/>
        <v>0</v>
      </c>
      <c r="G42" s="1" t="str">
        <f>IF(RefStr!G5&lt;&gt;"",TEXT(RefStr!G5,"YYYYMMDD"),"")</f>
        <v>20221231</v>
      </c>
      <c r="I42" s="43" t="s">
        <v>77</v>
      </c>
      <c r="J42" s="42">
        <f t="shared" si="2"/>
        <v>0</v>
      </c>
      <c r="K42" s="1"/>
      <c r="L42" s="1"/>
      <c r="M42" s="1"/>
      <c r="N42" s="1"/>
      <c r="O42" s="1"/>
      <c r="P42" s="1"/>
      <c r="Q42" s="1"/>
      <c r="R42" s="1"/>
      <c r="S42" s="1"/>
      <c r="T42" s="1"/>
      <c r="U42" s="1"/>
      <c r="V42" s="1"/>
      <c r="W42" s="1"/>
      <c r="X42" s="1"/>
      <c r="Y42" s="1"/>
      <c r="Z42" s="1"/>
    </row>
    <row r="43" ht="12.75" customHeight="1">
      <c r="A43" s="41">
        <f>BIL!I60</f>
        <v>42</v>
      </c>
      <c r="B43" s="42">
        <f>BIL!J60</f>
        <v>15000</v>
      </c>
      <c r="C43" s="42">
        <f>BIL!K60</f>
        <v>15000</v>
      </c>
      <c r="D43" s="42">
        <v>0.0</v>
      </c>
      <c r="E43" s="42">
        <v>0.0</v>
      </c>
      <c r="F43" s="39">
        <f t="shared" si="1"/>
        <v>18900</v>
      </c>
      <c r="G43" s="46">
        <f>IF(RefStr!N1=707,PraviPod707!G27+PraviPod709!G27+PraviPod710!G27+SUM(PraviPod708!F2:F203),SUM(PraviPod708!G27)+PraviPod709!G27+PraviPod710!G27)</f>
        <v>11841572.04</v>
      </c>
      <c r="I43" s="43" t="s">
        <v>78</v>
      </c>
      <c r="J43" s="42">
        <f t="shared" si="2"/>
        <v>0</v>
      </c>
      <c r="K43" s="1"/>
      <c r="L43" s="1"/>
      <c r="M43" s="1"/>
      <c r="N43" s="1"/>
      <c r="O43" s="1"/>
      <c r="P43" s="1"/>
      <c r="Q43" s="1"/>
      <c r="R43" s="1"/>
      <c r="S43" s="1"/>
      <c r="T43" s="1"/>
      <c r="U43" s="1"/>
      <c r="V43" s="1"/>
      <c r="W43" s="1"/>
      <c r="X43" s="1"/>
      <c r="Y43" s="1"/>
      <c r="Z43" s="1"/>
    </row>
    <row r="44" ht="12.75" customHeight="1">
      <c r="A44" s="41">
        <f>BIL!I61</f>
        <v>43</v>
      </c>
      <c r="B44" s="42">
        <f>BIL!J61</f>
        <v>0</v>
      </c>
      <c r="C44" s="42">
        <f>BIL!K61</f>
        <v>0</v>
      </c>
      <c r="D44" s="42">
        <v>0.0</v>
      </c>
      <c r="E44" s="42">
        <v>0.0</v>
      </c>
      <c r="F44" s="39">
        <f t="shared" si="1"/>
        <v>0</v>
      </c>
      <c r="G44" s="1"/>
      <c r="I44" s="1"/>
      <c r="J44" s="42">
        <f t="shared" si="2"/>
        <v>0</v>
      </c>
      <c r="K44" s="1"/>
      <c r="L44" s="1"/>
      <c r="M44" s="1"/>
      <c r="N44" s="1"/>
      <c r="O44" s="1"/>
      <c r="P44" s="1"/>
      <c r="Q44" s="1"/>
      <c r="R44" s="1"/>
      <c r="S44" s="1"/>
      <c r="T44" s="1"/>
      <c r="U44" s="1"/>
      <c r="V44" s="1"/>
      <c r="W44" s="1"/>
      <c r="X44" s="1"/>
      <c r="Y44" s="1"/>
      <c r="Z44" s="1"/>
    </row>
    <row r="45" ht="12.75" customHeight="1">
      <c r="A45" s="41">
        <f>BIL!I62</f>
        <v>44</v>
      </c>
      <c r="B45" s="42">
        <f>BIL!J62</f>
        <v>15000</v>
      </c>
      <c r="C45" s="42">
        <f>BIL!K62</f>
        <v>15000</v>
      </c>
      <c r="D45" s="42">
        <v>0.0</v>
      </c>
      <c r="E45" s="42">
        <v>0.0</v>
      </c>
      <c r="F45" s="39">
        <f t="shared" si="1"/>
        <v>19800</v>
      </c>
      <c r="G45" s="1"/>
      <c r="I45" s="1"/>
      <c r="J45" s="42">
        <f t="shared" si="2"/>
        <v>0</v>
      </c>
      <c r="K45" s="1"/>
      <c r="L45" s="1"/>
      <c r="M45" s="1"/>
      <c r="N45" s="1"/>
      <c r="O45" s="1"/>
      <c r="P45" s="1"/>
      <c r="Q45" s="1"/>
      <c r="R45" s="1"/>
      <c r="S45" s="1"/>
      <c r="T45" s="1"/>
      <c r="U45" s="1"/>
      <c r="V45" s="1"/>
      <c r="W45" s="1"/>
      <c r="X45" s="1"/>
      <c r="Y45" s="1"/>
      <c r="Z45" s="1"/>
    </row>
    <row r="46" ht="12.75" customHeight="1">
      <c r="A46" s="41">
        <f>BIL!I63</f>
        <v>45</v>
      </c>
      <c r="B46" s="42">
        <f>BIL!J63</f>
        <v>0</v>
      </c>
      <c r="C46" s="42">
        <f>BIL!K63</f>
        <v>0</v>
      </c>
      <c r="D46" s="42">
        <v>0.0</v>
      </c>
      <c r="E46" s="42">
        <v>0.0</v>
      </c>
      <c r="F46" s="39">
        <f t="shared" si="1"/>
        <v>0</v>
      </c>
      <c r="G46" s="1"/>
      <c r="I46" s="1"/>
      <c r="J46" s="42">
        <f t="shared" si="2"/>
        <v>0</v>
      </c>
      <c r="K46" s="1"/>
      <c r="L46" s="1"/>
      <c r="M46" s="1"/>
      <c r="N46" s="1"/>
      <c r="O46" s="1"/>
      <c r="P46" s="1"/>
      <c r="Q46" s="1"/>
      <c r="R46" s="1"/>
      <c r="S46" s="1"/>
      <c r="T46" s="1"/>
      <c r="U46" s="1"/>
      <c r="V46" s="1"/>
      <c r="W46" s="1"/>
      <c r="X46" s="1"/>
      <c r="Y46" s="1"/>
      <c r="Z46" s="1"/>
    </row>
    <row r="47" ht="12.75" customHeight="1">
      <c r="A47" s="41">
        <f>BIL!I64</f>
        <v>46</v>
      </c>
      <c r="B47" s="42">
        <f>BIL!J64</f>
        <v>17605</v>
      </c>
      <c r="C47" s="42">
        <f>BIL!K64</f>
        <v>17605</v>
      </c>
      <c r="D47" s="42">
        <v>0.0</v>
      </c>
      <c r="E47" s="42">
        <v>0.0</v>
      </c>
      <c r="F47" s="39">
        <f t="shared" si="1"/>
        <v>24294.9</v>
      </c>
      <c r="G47" s="1"/>
      <c r="I47" s="1"/>
      <c r="J47" s="42">
        <f t="shared" si="2"/>
        <v>0</v>
      </c>
      <c r="K47" s="1"/>
      <c r="L47" s="1"/>
      <c r="M47" s="1"/>
      <c r="N47" s="1"/>
      <c r="O47" s="1"/>
      <c r="P47" s="1"/>
      <c r="Q47" s="1"/>
      <c r="R47" s="1"/>
      <c r="S47" s="1"/>
      <c r="T47" s="1"/>
      <c r="U47" s="1"/>
      <c r="V47" s="1"/>
      <c r="W47" s="1"/>
      <c r="X47" s="1"/>
      <c r="Y47" s="1"/>
      <c r="Z47" s="1"/>
    </row>
    <row r="48" ht="12.75" customHeight="1">
      <c r="A48" s="41">
        <f>BIL!I65</f>
        <v>47</v>
      </c>
      <c r="B48" s="42">
        <f>BIL!J65</f>
        <v>0</v>
      </c>
      <c r="C48" s="42">
        <f>BIL!K65</f>
        <v>0</v>
      </c>
      <c r="D48" s="42">
        <v>0.0</v>
      </c>
      <c r="E48" s="42">
        <v>0.0</v>
      </c>
      <c r="F48" s="39">
        <f t="shared" si="1"/>
        <v>0</v>
      </c>
      <c r="G48" s="1"/>
      <c r="I48" s="1"/>
      <c r="J48" s="42">
        <f t="shared" si="2"/>
        <v>0</v>
      </c>
      <c r="K48" s="1"/>
      <c r="L48" s="1"/>
      <c r="M48" s="1"/>
      <c r="N48" s="1"/>
      <c r="O48" s="1"/>
      <c r="P48" s="1"/>
      <c r="Q48" s="1"/>
      <c r="R48" s="1"/>
      <c r="S48" s="1"/>
      <c r="T48" s="1"/>
      <c r="U48" s="1"/>
      <c r="V48" s="1"/>
      <c r="W48" s="1"/>
      <c r="X48" s="1"/>
      <c r="Y48" s="1"/>
      <c r="Z48" s="1"/>
    </row>
    <row r="49" ht="12.75" customHeight="1">
      <c r="A49" s="41">
        <f>BIL!I66</f>
        <v>48</v>
      </c>
      <c r="B49" s="42">
        <f>BIL!J66</f>
        <v>0</v>
      </c>
      <c r="C49" s="42">
        <f>BIL!K66</f>
        <v>0</v>
      </c>
      <c r="D49" s="42">
        <v>0.0</v>
      </c>
      <c r="E49" s="42">
        <v>0.0</v>
      </c>
      <c r="F49" s="39">
        <f t="shared" si="1"/>
        <v>0</v>
      </c>
      <c r="G49" s="1"/>
      <c r="I49" s="1"/>
      <c r="J49" s="42">
        <f t="shared" si="2"/>
        <v>0</v>
      </c>
      <c r="K49" s="1"/>
      <c r="L49" s="1"/>
      <c r="M49" s="1"/>
      <c r="N49" s="1"/>
      <c r="O49" s="1"/>
      <c r="P49" s="1"/>
      <c r="Q49" s="1"/>
      <c r="R49" s="1"/>
      <c r="S49" s="1"/>
      <c r="T49" s="1"/>
      <c r="U49" s="1"/>
      <c r="V49" s="1"/>
      <c r="W49" s="1"/>
      <c r="X49" s="1"/>
      <c r="Y49" s="1"/>
      <c r="Z49" s="1"/>
    </row>
    <row r="50" ht="12.75" customHeight="1">
      <c r="A50" s="41">
        <f>BIL!I67</f>
        <v>49</v>
      </c>
      <c r="B50" s="42">
        <f>BIL!J67</f>
        <v>0</v>
      </c>
      <c r="C50" s="42">
        <f>BIL!K67</f>
        <v>0</v>
      </c>
      <c r="D50" s="42">
        <v>0.0</v>
      </c>
      <c r="E50" s="42">
        <v>0.0</v>
      </c>
      <c r="F50" s="39">
        <f t="shared" si="1"/>
        <v>0</v>
      </c>
      <c r="G50" s="1"/>
      <c r="I50" s="1"/>
      <c r="J50" s="42">
        <f t="shared" si="2"/>
        <v>0</v>
      </c>
      <c r="K50" s="1"/>
      <c r="L50" s="1"/>
      <c r="M50" s="1"/>
      <c r="N50" s="1"/>
      <c r="O50" s="1"/>
      <c r="P50" s="1"/>
      <c r="Q50" s="1"/>
      <c r="R50" s="1"/>
      <c r="S50" s="1"/>
      <c r="T50" s="1"/>
      <c r="U50" s="1"/>
      <c r="V50" s="1"/>
      <c r="W50" s="1"/>
      <c r="X50" s="1"/>
      <c r="Y50" s="1"/>
      <c r="Z50" s="1"/>
    </row>
    <row r="51" ht="12.75" customHeight="1">
      <c r="A51" s="41">
        <f>BIL!I68</f>
        <v>50</v>
      </c>
      <c r="B51" s="42">
        <f>BIL!J68</f>
        <v>0</v>
      </c>
      <c r="C51" s="42">
        <f>BIL!K68</f>
        <v>0</v>
      </c>
      <c r="D51" s="42">
        <v>0.0</v>
      </c>
      <c r="E51" s="42">
        <v>0.0</v>
      </c>
      <c r="F51" s="39">
        <f t="shared" si="1"/>
        <v>0</v>
      </c>
      <c r="G51" s="1"/>
      <c r="I51" s="1"/>
      <c r="J51" s="42">
        <f t="shared" si="2"/>
        <v>0</v>
      </c>
      <c r="K51" s="1"/>
      <c r="L51" s="1"/>
      <c r="M51" s="1"/>
      <c r="N51" s="1"/>
      <c r="O51" s="1"/>
      <c r="P51" s="1"/>
      <c r="Q51" s="1"/>
      <c r="R51" s="1"/>
      <c r="S51" s="1"/>
      <c r="T51" s="1"/>
      <c r="U51" s="1"/>
      <c r="V51" s="1"/>
      <c r="W51" s="1"/>
      <c r="X51" s="1"/>
      <c r="Y51" s="1"/>
      <c r="Z51" s="1"/>
    </row>
    <row r="52" ht="12.75" customHeight="1">
      <c r="A52" s="41">
        <f>BIL!I69</f>
        <v>51</v>
      </c>
      <c r="B52" s="42">
        <f>BIL!J69</f>
        <v>0</v>
      </c>
      <c r="C52" s="42">
        <f>BIL!K69</f>
        <v>0</v>
      </c>
      <c r="D52" s="42">
        <v>0.0</v>
      </c>
      <c r="E52" s="42">
        <v>0.0</v>
      </c>
      <c r="F52" s="39">
        <f t="shared" si="1"/>
        <v>0</v>
      </c>
      <c r="G52" s="1"/>
      <c r="I52" s="1"/>
      <c r="J52" s="42">
        <f t="shared" si="2"/>
        <v>0</v>
      </c>
      <c r="K52" s="1"/>
      <c r="L52" s="1"/>
      <c r="M52" s="1"/>
      <c r="N52" s="1"/>
      <c r="O52" s="1"/>
      <c r="P52" s="1"/>
      <c r="Q52" s="1"/>
      <c r="R52" s="1"/>
      <c r="S52" s="1"/>
      <c r="T52" s="1"/>
      <c r="U52" s="1"/>
      <c r="V52" s="1"/>
      <c r="W52" s="1"/>
      <c r="X52" s="1"/>
      <c r="Y52" s="1"/>
      <c r="Z52" s="1"/>
    </row>
    <row r="53" ht="12.75" customHeight="1">
      <c r="A53" s="41">
        <f>BIL!I70</f>
        <v>52</v>
      </c>
      <c r="B53" s="42">
        <f>BIL!J70</f>
        <v>0</v>
      </c>
      <c r="C53" s="42">
        <f>BIL!K70</f>
        <v>0</v>
      </c>
      <c r="D53" s="42">
        <v>0.0</v>
      </c>
      <c r="E53" s="42">
        <v>0.0</v>
      </c>
      <c r="F53" s="39">
        <f t="shared" si="1"/>
        <v>0</v>
      </c>
      <c r="G53" s="1"/>
      <c r="I53" s="1"/>
      <c r="J53" s="42">
        <f t="shared" si="2"/>
        <v>0</v>
      </c>
      <c r="K53" s="1"/>
      <c r="L53" s="1"/>
      <c r="M53" s="1"/>
      <c r="N53" s="1"/>
      <c r="O53" s="1"/>
      <c r="P53" s="1"/>
      <c r="Q53" s="1"/>
      <c r="R53" s="1"/>
      <c r="S53" s="1"/>
      <c r="T53" s="1"/>
      <c r="U53" s="1"/>
      <c r="V53" s="1"/>
      <c r="W53" s="1"/>
      <c r="X53" s="1"/>
      <c r="Y53" s="1"/>
      <c r="Z53" s="1"/>
    </row>
    <row r="54" ht="12.75" customHeight="1">
      <c r="A54" s="41">
        <f>BIL!I71</f>
        <v>53</v>
      </c>
      <c r="B54" s="42">
        <f>BIL!J71</f>
        <v>16677</v>
      </c>
      <c r="C54" s="42">
        <f>BIL!K71</f>
        <v>16677</v>
      </c>
      <c r="D54" s="42">
        <v>0.0</v>
      </c>
      <c r="E54" s="42">
        <v>0.0</v>
      </c>
      <c r="F54" s="39">
        <f t="shared" si="1"/>
        <v>26516.43</v>
      </c>
      <c r="G54" s="1"/>
      <c r="I54" s="1"/>
      <c r="J54" s="42">
        <f t="shared" si="2"/>
        <v>0</v>
      </c>
      <c r="K54" s="1"/>
      <c r="L54" s="1"/>
      <c r="M54" s="1"/>
      <c r="N54" s="1"/>
      <c r="O54" s="1"/>
      <c r="P54" s="1"/>
      <c r="Q54" s="1"/>
      <c r="R54" s="1"/>
      <c r="S54" s="1"/>
      <c r="T54" s="1"/>
      <c r="U54" s="1"/>
      <c r="V54" s="1"/>
      <c r="W54" s="1"/>
      <c r="X54" s="1"/>
      <c r="Y54" s="1"/>
      <c r="Z54" s="1"/>
    </row>
    <row r="55" ht="12.75" customHeight="1">
      <c r="A55" s="41">
        <f>BIL!I72</f>
        <v>54</v>
      </c>
      <c r="B55" s="42">
        <f>BIL!J72</f>
        <v>16677</v>
      </c>
      <c r="C55" s="42">
        <f>BIL!K72</f>
        <v>16677</v>
      </c>
      <c r="D55" s="42">
        <v>0.0</v>
      </c>
      <c r="E55" s="42">
        <v>0.0</v>
      </c>
      <c r="F55" s="39">
        <f t="shared" si="1"/>
        <v>27016.74</v>
      </c>
      <c r="G55" s="1"/>
      <c r="I55" s="1"/>
      <c r="J55" s="42">
        <f t="shared" si="2"/>
        <v>0</v>
      </c>
      <c r="K55" s="1"/>
      <c r="L55" s="1"/>
      <c r="M55" s="1"/>
      <c r="N55" s="1"/>
      <c r="O55" s="1"/>
      <c r="P55" s="1"/>
      <c r="Q55" s="1"/>
      <c r="R55" s="1"/>
      <c r="S55" s="1"/>
      <c r="T55" s="1"/>
      <c r="U55" s="1"/>
      <c r="V55" s="1"/>
      <c r="W55" s="1"/>
      <c r="X55" s="1"/>
      <c r="Y55" s="1"/>
      <c r="Z55" s="1"/>
    </row>
    <row r="56" ht="12.75" customHeight="1">
      <c r="A56" s="41">
        <f>BIL!I73</f>
        <v>55</v>
      </c>
      <c r="B56" s="42">
        <f>BIL!J73</f>
        <v>0</v>
      </c>
      <c r="C56" s="42">
        <f>BIL!K73</f>
        <v>0</v>
      </c>
      <c r="D56" s="42">
        <v>0.0</v>
      </c>
      <c r="E56" s="42">
        <v>0.0</v>
      </c>
      <c r="F56" s="39">
        <f t="shared" si="1"/>
        <v>0</v>
      </c>
      <c r="G56" s="1"/>
      <c r="I56" s="1"/>
      <c r="J56" s="42">
        <f t="shared" si="2"/>
        <v>0</v>
      </c>
      <c r="K56" s="1"/>
      <c r="L56" s="1"/>
      <c r="M56" s="1"/>
      <c r="N56" s="1"/>
      <c r="O56" s="1"/>
      <c r="P56" s="1"/>
      <c r="Q56" s="1"/>
      <c r="R56" s="1"/>
      <c r="S56" s="1"/>
      <c r="T56" s="1"/>
      <c r="U56" s="1"/>
      <c r="V56" s="1"/>
      <c r="W56" s="1"/>
      <c r="X56" s="1"/>
      <c r="Y56" s="1"/>
      <c r="Z56" s="1"/>
    </row>
    <row r="57" ht="12.75" customHeight="1">
      <c r="A57" s="41">
        <f>BIL!I74</f>
        <v>56</v>
      </c>
      <c r="B57" s="42">
        <f>BIL!J74</f>
        <v>0</v>
      </c>
      <c r="C57" s="42">
        <f>BIL!K74</f>
        <v>0</v>
      </c>
      <c r="D57" s="42">
        <v>0.0</v>
      </c>
      <c r="E57" s="42">
        <v>0.0</v>
      </c>
      <c r="F57" s="39">
        <f t="shared" si="1"/>
        <v>0</v>
      </c>
      <c r="G57" s="1"/>
      <c r="I57" s="1"/>
      <c r="J57" s="42">
        <f t="shared" si="2"/>
        <v>0</v>
      </c>
      <c r="K57" s="1"/>
      <c r="L57" s="1"/>
      <c r="M57" s="1"/>
      <c r="N57" s="1"/>
      <c r="O57" s="1"/>
      <c r="P57" s="1"/>
      <c r="Q57" s="1"/>
      <c r="R57" s="1"/>
      <c r="S57" s="1"/>
      <c r="T57" s="1"/>
      <c r="U57" s="1"/>
      <c r="V57" s="1"/>
      <c r="W57" s="1"/>
      <c r="X57" s="1"/>
      <c r="Y57" s="1"/>
      <c r="Z57" s="1"/>
    </row>
    <row r="58" ht="12.75" customHeight="1">
      <c r="A58" s="41">
        <f>BIL!I75</f>
        <v>57</v>
      </c>
      <c r="B58" s="42">
        <f>BIL!J75</f>
        <v>0</v>
      </c>
      <c r="C58" s="42">
        <f>BIL!K75</f>
        <v>0</v>
      </c>
      <c r="D58" s="42">
        <v>0.0</v>
      </c>
      <c r="E58" s="42">
        <v>0.0</v>
      </c>
      <c r="F58" s="39">
        <f t="shared" si="1"/>
        <v>0</v>
      </c>
      <c r="G58" s="1"/>
      <c r="I58" s="1"/>
      <c r="J58" s="42">
        <f t="shared" si="2"/>
        <v>0</v>
      </c>
      <c r="K58" s="1"/>
      <c r="L58" s="1"/>
      <c r="M58" s="1"/>
      <c r="N58" s="1"/>
      <c r="O58" s="1"/>
      <c r="P58" s="1"/>
      <c r="Q58" s="1"/>
      <c r="R58" s="1"/>
      <c r="S58" s="1"/>
      <c r="T58" s="1"/>
      <c r="U58" s="1"/>
      <c r="V58" s="1"/>
      <c r="W58" s="1"/>
      <c r="X58" s="1"/>
      <c r="Y58" s="1"/>
      <c r="Z58" s="1"/>
    </row>
    <row r="59" ht="12.75" customHeight="1">
      <c r="A59" s="41">
        <f>BIL!I76</f>
        <v>58</v>
      </c>
      <c r="B59" s="42">
        <f>BIL!J76</f>
        <v>0</v>
      </c>
      <c r="C59" s="42">
        <f>BIL!K76</f>
        <v>0</v>
      </c>
      <c r="D59" s="42">
        <v>0.0</v>
      </c>
      <c r="E59" s="42">
        <v>0.0</v>
      </c>
      <c r="F59" s="39">
        <f t="shared" si="1"/>
        <v>0</v>
      </c>
      <c r="G59" s="1"/>
      <c r="I59" s="1"/>
      <c r="J59" s="42">
        <f t="shared" si="2"/>
        <v>0</v>
      </c>
      <c r="K59" s="1"/>
      <c r="L59" s="1"/>
      <c r="M59" s="1"/>
      <c r="N59" s="1"/>
      <c r="O59" s="1"/>
      <c r="P59" s="1"/>
      <c r="Q59" s="1"/>
      <c r="R59" s="1"/>
      <c r="S59" s="1"/>
      <c r="T59" s="1"/>
      <c r="U59" s="1"/>
      <c r="V59" s="1"/>
      <c r="W59" s="1"/>
      <c r="X59" s="1"/>
      <c r="Y59" s="1"/>
      <c r="Z59" s="1"/>
    </row>
    <row r="60" ht="12.75" customHeight="1">
      <c r="A60" s="41">
        <f>BIL!I77</f>
        <v>59</v>
      </c>
      <c r="B60" s="42">
        <f>BIL!J77</f>
        <v>0</v>
      </c>
      <c r="C60" s="42">
        <f>BIL!K77</f>
        <v>0</v>
      </c>
      <c r="D60" s="42">
        <v>0.0</v>
      </c>
      <c r="E60" s="42">
        <v>0.0</v>
      </c>
      <c r="F60" s="39">
        <f t="shared" si="1"/>
        <v>0</v>
      </c>
      <c r="G60" s="1"/>
      <c r="I60" s="1"/>
      <c r="J60" s="42">
        <f t="shared" si="2"/>
        <v>0</v>
      </c>
      <c r="K60" s="1"/>
      <c r="L60" s="1"/>
      <c r="M60" s="1"/>
      <c r="N60" s="1"/>
      <c r="O60" s="1"/>
      <c r="P60" s="1"/>
      <c r="Q60" s="1"/>
      <c r="R60" s="1"/>
      <c r="S60" s="1"/>
      <c r="T60" s="1"/>
      <c r="U60" s="1"/>
      <c r="V60" s="1"/>
      <c r="W60" s="1"/>
      <c r="X60" s="1"/>
      <c r="Y60" s="1"/>
      <c r="Z60" s="1"/>
    </row>
    <row r="61" ht="12.75" customHeight="1">
      <c r="A61" s="41">
        <f>BIL!I78</f>
        <v>60</v>
      </c>
      <c r="B61" s="42">
        <f>BIL!J78</f>
        <v>0</v>
      </c>
      <c r="C61" s="42">
        <f>BIL!K78</f>
        <v>0</v>
      </c>
      <c r="D61" s="42">
        <v>0.0</v>
      </c>
      <c r="E61" s="42">
        <v>0.0</v>
      </c>
      <c r="F61" s="39">
        <f t="shared" si="1"/>
        <v>0</v>
      </c>
      <c r="G61" s="1"/>
      <c r="I61" s="1"/>
      <c r="J61" s="42">
        <f t="shared" si="2"/>
        <v>0</v>
      </c>
      <c r="K61" s="1"/>
      <c r="L61" s="1"/>
      <c r="M61" s="1"/>
      <c r="N61" s="1"/>
      <c r="O61" s="1"/>
      <c r="P61" s="1"/>
      <c r="Q61" s="1"/>
      <c r="R61" s="1"/>
      <c r="S61" s="1"/>
      <c r="T61" s="1"/>
      <c r="U61" s="1"/>
      <c r="V61" s="1"/>
      <c r="W61" s="1"/>
      <c r="X61" s="1"/>
      <c r="Y61" s="1"/>
      <c r="Z61" s="1"/>
    </row>
    <row r="62" ht="12.75" customHeight="1">
      <c r="A62" s="41">
        <f>BIL!I79</f>
        <v>61</v>
      </c>
      <c r="B62" s="42">
        <f>BIL!J79</f>
        <v>0</v>
      </c>
      <c r="C62" s="42">
        <f>BIL!K79</f>
        <v>0</v>
      </c>
      <c r="D62" s="42">
        <v>0.0</v>
      </c>
      <c r="E62" s="42">
        <v>0.0</v>
      </c>
      <c r="F62" s="39">
        <f t="shared" si="1"/>
        <v>0</v>
      </c>
      <c r="G62" s="1"/>
      <c r="I62" s="1"/>
      <c r="J62" s="42">
        <f t="shared" si="2"/>
        <v>0</v>
      </c>
      <c r="K62" s="1"/>
      <c r="L62" s="1"/>
      <c r="M62" s="1"/>
      <c r="N62" s="1"/>
      <c r="O62" s="1"/>
      <c r="P62" s="1"/>
      <c r="Q62" s="1"/>
      <c r="R62" s="1"/>
      <c r="S62" s="1"/>
      <c r="T62" s="1"/>
      <c r="U62" s="1"/>
      <c r="V62" s="1"/>
      <c r="W62" s="1"/>
      <c r="X62" s="1"/>
      <c r="Y62" s="1"/>
      <c r="Z62" s="1"/>
    </row>
    <row r="63" ht="12.75" customHeight="1">
      <c r="A63" s="41">
        <f>BIL!I80</f>
        <v>62</v>
      </c>
      <c r="B63" s="42">
        <f>BIL!J80</f>
        <v>0</v>
      </c>
      <c r="C63" s="42">
        <f>BIL!K80</f>
        <v>0</v>
      </c>
      <c r="D63" s="42">
        <v>0.0</v>
      </c>
      <c r="E63" s="42">
        <v>0.0</v>
      </c>
      <c r="F63" s="39">
        <f t="shared" si="1"/>
        <v>0</v>
      </c>
      <c r="G63" s="1"/>
      <c r="I63" s="1"/>
      <c r="J63" s="42">
        <f t="shared" si="2"/>
        <v>0</v>
      </c>
      <c r="K63" s="1"/>
      <c r="L63" s="1"/>
      <c r="M63" s="1"/>
      <c r="N63" s="1"/>
      <c r="O63" s="1"/>
      <c r="P63" s="1"/>
      <c r="Q63" s="1"/>
      <c r="R63" s="1"/>
      <c r="S63" s="1"/>
      <c r="T63" s="1"/>
      <c r="U63" s="1"/>
      <c r="V63" s="1"/>
      <c r="W63" s="1"/>
      <c r="X63" s="1"/>
      <c r="Y63" s="1"/>
      <c r="Z63" s="1"/>
    </row>
    <row r="64" ht="12.75" customHeight="1">
      <c r="A64" s="41">
        <f>BIL!I81</f>
        <v>63</v>
      </c>
      <c r="B64" s="42">
        <f>BIL!J81</f>
        <v>0</v>
      </c>
      <c r="C64" s="42">
        <f>BIL!K81</f>
        <v>0</v>
      </c>
      <c r="D64" s="42">
        <v>0.0</v>
      </c>
      <c r="E64" s="42">
        <v>0.0</v>
      </c>
      <c r="F64" s="39">
        <f t="shared" si="1"/>
        <v>0</v>
      </c>
      <c r="G64" s="1"/>
      <c r="I64" s="1"/>
      <c r="J64" s="42">
        <f t="shared" si="2"/>
        <v>0</v>
      </c>
      <c r="K64" s="1"/>
      <c r="L64" s="1"/>
      <c r="M64" s="1"/>
      <c r="N64" s="1"/>
      <c r="O64" s="1"/>
      <c r="P64" s="1"/>
      <c r="Q64" s="1"/>
      <c r="R64" s="1"/>
      <c r="S64" s="1"/>
      <c r="T64" s="1"/>
      <c r="U64" s="1"/>
      <c r="V64" s="1"/>
      <c r="W64" s="1"/>
      <c r="X64" s="1"/>
      <c r="Y64" s="1"/>
      <c r="Z64" s="1"/>
    </row>
    <row r="65" ht="12.75" customHeight="1">
      <c r="A65" s="41">
        <f>BIL!I82</f>
        <v>64</v>
      </c>
      <c r="B65" s="42">
        <f>BIL!J82</f>
        <v>0</v>
      </c>
      <c r="C65" s="42">
        <f>BIL!K82</f>
        <v>0</v>
      </c>
      <c r="D65" s="42">
        <v>0.0</v>
      </c>
      <c r="E65" s="42">
        <v>0.0</v>
      </c>
      <c r="F65" s="39">
        <f t="shared" si="1"/>
        <v>0</v>
      </c>
      <c r="G65" s="1"/>
      <c r="I65" s="1"/>
      <c r="J65" s="42">
        <f t="shared" si="2"/>
        <v>0</v>
      </c>
      <c r="K65" s="1"/>
      <c r="L65" s="1"/>
      <c r="M65" s="1"/>
      <c r="N65" s="1"/>
      <c r="O65" s="1"/>
      <c r="P65" s="1"/>
      <c r="Q65" s="1"/>
      <c r="R65" s="1"/>
      <c r="S65" s="1"/>
      <c r="T65" s="1"/>
      <c r="U65" s="1"/>
      <c r="V65" s="1"/>
      <c r="W65" s="1"/>
      <c r="X65" s="1"/>
      <c r="Y65" s="1"/>
      <c r="Z65" s="1"/>
    </row>
    <row r="66" ht="12.75" customHeight="1">
      <c r="A66" s="41">
        <f>BIL!I83</f>
        <v>65</v>
      </c>
      <c r="B66" s="42">
        <f>BIL!J83</f>
        <v>0</v>
      </c>
      <c r="C66" s="42">
        <f>BIL!K83</f>
        <v>0</v>
      </c>
      <c r="D66" s="42">
        <v>0.0</v>
      </c>
      <c r="E66" s="42">
        <v>0.0</v>
      </c>
      <c r="F66" s="39">
        <f t="shared" si="1"/>
        <v>0</v>
      </c>
      <c r="G66" s="1"/>
      <c r="I66" s="1"/>
      <c r="J66" s="42">
        <f t="shared" si="2"/>
        <v>0</v>
      </c>
      <c r="K66" s="1"/>
      <c r="L66" s="1"/>
      <c r="M66" s="1"/>
      <c r="N66" s="1"/>
      <c r="O66" s="1"/>
      <c r="P66" s="1"/>
      <c r="Q66" s="1"/>
      <c r="R66" s="1"/>
      <c r="S66" s="1"/>
      <c r="T66" s="1"/>
      <c r="U66" s="1"/>
      <c r="V66" s="1"/>
      <c r="W66" s="1"/>
      <c r="X66" s="1"/>
      <c r="Y66" s="1"/>
      <c r="Z66" s="1"/>
    </row>
    <row r="67" ht="12.75" customHeight="1">
      <c r="A67" s="41">
        <f>BIL!I84</f>
        <v>66</v>
      </c>
      <c r="B67" s="42">
        <f>BIL!J84</f>
        <v>0</v>
      </c>
      <c r="C67" s="42">
        <f>BIL!K84</f>
        <v>0</v>
      </c>
      <c r="D67" s="42">
        <v>0.0</v>
      </c>
      <c r="E67" s="42">
        <v>0.0</v>
      </c>
      <c r="F67" s="39">
        <f t="shared" si="1"/>
        <v>0</v>
      </c>
      <c r="G67" s="1"/>
      <c r="I67" s="1"/>
      <c r="J67" s="42">
        <f t="shared" si="2"/>
        <v>0</v>
      </c>
      <c r="K67" s="1"/>
      <c r="L67" s="1"/>
      <c r="M67" s="1"/>
      <c r="N67" s="1"/>
      <c r="O67" s="1"/>
      <c r="P67" s="1"/>
      <c r="Q67" s="1"/>
      <c r="R67" s="1"/>
      <c r="S67" s="1"/>
      <c r="T67" s="1"/>
      <c r="U67" s="1"/>
      <c r="V67" s="1"/>
      <c r="W67" s="1"/>
      <c r="X67" s="1"/>
      <c r="Y67" s="1"/>
      <c r="Z67" s="1"/>
    </row>
    <row r="68" ht="12.75" customHeight="1">
      <c r="A68" s="41">
        <f>BIL!I85</f>
        <v>67</v>
      </c>
      <c r="B68" s="42">
        <f>BIL!J85</f>
        <v>0</v>
      </c>
      <c r="C68" s="42">
        <f>BIL!K85</f>
        <v>0</v>
      </c>
      <c r="D68" s="42">
        <v>0.0</v>
      </c>
      <c r="E68" s="42">
        <v>0.0</v>
      </c>
      <c r="F68" s="39">
        <f t="shared" si="1"/>
        <v>0</v>
      </c>
      <c r="G68" s="1"/>
      <c r="I68" s="1"/>
      <c r="J68" s="42">
        <f t="shared" si="2"/>
        <v>0</v>
      </c>
      <c r="K68" s="1"/>
      <c r="L68" s="1"/>
      <c r="M68" s="1"/>
      <c r="N68" s="1"/>
      <c r="O68" s="1"/>
      <c r="P68" s="1"/>
      <c r="Q68" s="1"/>
      <c r="R68" s="1"/>
      <c r="S68" s="1"/>
      <c r="T68" s="1"/>
      <c r="U68" s="1"/>
      <c r="V68" s="1"/>
      <c r="W68" s="1"/>
      <c r="X68" s="1"/>
      <c r="Y68" s="1"/>
      <c r="Z68" s="1"/>
    </row>
    <row r="69" ht="12.75" customHeight="1">
      <c r="A69" s="41">
        <f>BIL!I86</f>
        <v>68</v>
      </c>
      <c r="B69" s="42">
        <f>BIL!J86</f>
        <v>0</v>
      </c>
      <c r="C69" s="42">
        <f>BIL!K86</f>
        <v>0</v>
      </c>
      <c r="D69" s="42">
        <v>0.0</v>
      </c>
      <c r="E69" s="42">
        <v>0.0</v>
      </c>
      <c r="F69" s="39">
        <f t="shared" si="1"/>
        <v>0</v>
      </c>
      <c r="G69" s="1"/>
      <c r="I69" s="1"/>
      <c r="J69" s="42">
        <f t="shared" si="2"/>
        <v>0</v>
      </c>
      <c r="K69" s="1"/>
      <c r="L69" s="1"/>
      <c r="M69" s="1"/>
      <c r="N69" s="1"/>
      <c r="O69" s="1"/>
      <c r="P69" s="1"/>
      <c r="Q69" s="1"/>
      <c r="R69" s="1"/>
      <c r="S69" s="1"/>
      <c r="T69" s="1"/>
      <c r="U69" s="1"/>
      <c r="V69" s="1"/>
      <c r="W69" s="1"/>
      <c r="X69" s="1"/>
      <c r="Y69" s="1"/>
      <c r="Z69" s="1"/>
    </row>
    <row r="70" ht="12.75" customHeight="1">
      <c r="A70" s="41">
        <f>BIL!I87</f>
        <v>69</v>
      </c>
      <c r="B70" s="42">
        <f>BIL!J87</f>
        <v>0</v>
      </c>
      <c r="C70" s="42">
        <f>BIL!K87</f>
        <v>0</v>
      </c>
      <c r="D70" s="42">
        <v>0.0</v>
      </c>
      <c r="E70" s="42">
        <v>0.0</v>
      </c>
      <c r="F70" s="39">
        <f t="shared" si="1"/>
        <v>0</v>
      </c>
      <c r="G70" s="1"/>
      <c r="I70" s="1"/>
      <c r="J70" s="42">
        <f t="shared" si="2"/>
        <v>0</v>
      </c>
      <c r="K70" s="1"/>
      <c r="L70" s="1"/>
      <c r="M70" s="1"/>
      <c r="N70" s="1"/>
      <c r="O70" s="1"/>
      <c r="P70" s="1"/>
      <c r="Q70" s="1"/>
      <c r="R70" s="1"/>
      <c r="S70" s="1"/>
      <c r="T70" s="1"/>
      <c r="U70" s="1"/>
      <c r="V70" s="1"/>
      <c r="W70" s="1"/>
      <c r="X70" s="1"/>
      <c r="Y70" s="1"/>
      <c r="Z70" s="1"/>
    </row>
    <row r="71" ht="12.75" customHeight="1">
      <c r="A71" s="41">
        <f>BIL!I88</f>
        <v>70</v>
      </c>
      <c r="B71" s="42">
        <f>BIL!J88</f>
        <v>0</v>
      </c>
      <c r="C71" s="42">
        <f>BIL!K88</f>
        <v>0</v>
      </c>
      <c r="D71" s="42">
        <v>0.0</v>
      </c>
      <c r="E71" s="42">
        <v>0.0</v>
      </c>
      <c r="F71" s="39">
        <f t="shared" si="1"/>
        <v>0</v>
      </c>
      <c r="G71" s="1"/>
      <c r="I71" s="1"/>
      <c r="J71" s="42">
        <f t="shared" si="2"/>
        <v>0</v>
      </c>
      <c r="K71" s="1"/>
      <c r="L71" s="1"/>
      <c r="M71" s="1"/>
      <c r="N71" s="1"/>
      <c r="O71" s="1"/>
      <c r="P71" s="1"/>
      <c r="Q71" s="1"/>
      <c r="R71" s="1"/>
      <c r="S71" s="1"/>
      <c r="T71" s="1"/>
      <c r="U71" s="1"/>
      <c r="V71" s="1"/>
      <c r="W71" s="1"/>
      <c r="X71" s="1"/>
      <c r="Y71" s="1"/>
      <c r="Z71" s="1"/>
    </row>
    <row r="72" ht="12.75" customHeight="1">
      <c r="A72" s="41">
        <f>BIL!I89</f>
        <v>71</v>
      </c>
      <c r="B72" s="42">
        <f>BIL!J89</f>
        <v>0</v>
      </c>
      <c r="C72" s="42">
        <f>BIL!K89</f>
        <v>0</v>
      </c>
      <c r="D72" s="42">
        <v>0.0</v>
      </c>
      <c r="E72" s="42">
        <v>0.0</v>
      </c>
      <c r="F72" s="39">
        <f t="shared" si="1"/>
        <v>0</v>
      </c>
      <c r="G72" s="1"/>
      <c r="I72" s="1"/>
      <c r="J72" s="42">
        <f t="shared" si="2"/>
        <v>0</v>
      </c>
      <c r="K72" s="1"/>
      <c r="L72" s="1"/>
      <c r="M72" s="1"/>
      <c r="N72" s="1"/>
      <c r="O72" s="1"/>
      <c r="P72" s="1"/>
      <c r="Q72" s="1"/>
      <c r="R72" s="1"/>
      <c r="S72" s="1"/>
      <c r="T72" s="1"/>
      <c r="U72" s="1"/>
      <c r="V72" s="1"/>
      <c r="W72" s="1"/>
      <c r="X72" s="1"/>
      <c r="Y72" s="1"/>
      <c r="Z72" s="1"/>
    </row>
    <row r="73" ht="12.75" customHeight="1">
      <c r="A73" s="41">
        <f>BIL!I90</f>
        <v>72</v>
      </c>
      <c r="B73" s="42">
        <f>BIL!J90</f>
        <v>0</v>
      </c>
      <c r="C73" s="42">
        <f>BIL!K90</f>
        <v>0</v>
      </c>
      <c r="D73" s="42">
        <v>0.0</v>
      </c>
      <c r="E73" s="42">
        <v>0.0</v>
      </c>
      <c r="F73" s="39">
        <f t="shared" si="1"/>
        <v>0</v>
      </c>
      <c r="G73" s="1"/>
      <c r="I73" s="1"/>
      <c r="J73" s="42">
        <f t="shared" si="2"/>
        <v>0</v>
      </c>
      <c r="K73" s="1"/>
      <c r="L73" s="1"/>
      <c r="M73" s="1"/>
      <c r="N73" s="1"/>
      <c r="O73" s="1"/>
      <c r="P73" s="1"/>
      <c r="Q73" s="1"/>
      <c r="R73" s="1"/>
      <c r="S73" s="1"/>
      <c r="T73" s="1"/>
      <c r="U73" s="1"/>
      <c r="V73" s="1"/>
      <c r="W73" s="1"/>
      <c r="X73" s="1"/>
      <c r="Y73" s="1"/>
      <c r="Z73" s="1"/>
    </row>
    <row r="74" ht="12.75" customHeight="1">
      <c r="A74" s="41">
        <f>BIL!I91</f>
        <v>73</v>
      </c>
      <c r="B74" s="42">
        <f>BIL!J91</f>
        <v>0</v>
      </c>
      <c r="C74" s="42">
        <f>BIL!K91</f>
        <v>0</v>
      </c>
      <c r="D74" s="42">
        <v>0.0</v>
      </c>
      <c r="E74" s="42">
        <v>0.0</v>
      </c>
      <c r="F74" s="39">
        <f t="shared" si="1"/>
        <v>0</v>
      </c>
      <c r="G74" s="1"/>
      <c r="I74" s="1"/>
      <c r="J74" s="42">
        <f t="shared" si="2"/>
        <v>0</v>
      </c>
      <c r="K74" s="1"/>
      <c r="L74" s="1"/>
      <c r="M74" s="1"/>
      <c r="N74" s="1"/>
      <c r="O74" s="1"/>
      <c r="P74" s="1"/>
      <c r="Q74" s="1"/>
      <c r="R74" s="1"/>
      <c r="S74" s="1"/>
      <c r="T74" s="1"/>
      <c r="U74" s="1"/>
      <c r="V74" s="1"/>
      <c r="W74" s="1"/>
      <c r="X74" s="1"/>
      <c r="Y74" s="1"/>
      <c r="Z74" s="1"/>
    </row>
    <row r="75" ht="12.75" customHeight="1">
      <c r="A75" s="41">
        <f>BIL!I92</f>
        <v>74</v>
      </c>
      <c r="B75" s="42">
        <f>BIL!J92</f>
        <v>17492</v>
      </c>
      <c r="C75" s="42">
        <f>BIL!K92</f>
        <v>9654</v>
      </c>
      <c r="D75" s="42">
        <v>0.0</v>
      </c>
      <c r="E75" s="42">
        <v>0.0</v>
      </c>
      <c r="F75" s="39">
        <f t="shared" si="1"/>
        <v>27232</v>
      </c>
      <c r="G75" s="1"/>
      <c r="I75" s="1"/>
      <c r="J75" s="42">
        <f t="shared" si="2"/>
        <v>0</v>
      </c>
      <c r="K75" s="1"/>
      <c r="L75" s="1"/>
      <c r="M75" s="1"/>
      <c r="N75" s="1"/>
      <c r="O75" s="1"/>
      <c r="P75" s="1"/>
      <c r="Q75" s="1"/>
      <c r="R75" s="1"/>
      <c r="S75" s="1"/>
      <c r="T75" s="1"/>
      <c r="U75" s="1"/>
      <c r="V75" s="1"/>
      <c r="W75" s="1"/>
      <c r="X75" s="1"/>
      <c r="Y75" s="1"/>
      <c r="Z75" s="1"/>
    </row>
    <row r="76" ht="12.75" customHeight="1">
      <c r="A76" s="41">
        <f>BIL!I93</f>
        <v>75</v>
      </c>
      <c r="B76" s="42">
        <f>BIL!J93</f>
        <v>17492</v>
      </c>
      <c r="C76" s="42">
        <f>BIL!K93</f>
        <v>9654</v>
      </c>
      <c r="D76" s="42">
        <v>0.0</v>
      </c>
      <c r="E76" s="42">
        <v>0.0</v>
      </c>
      <c r="F76" s="39">
        <f t="shared" si="1"/>
        <v>27600</v>
      </c>
      <c r="G76" s="1"/>
      <c r="I76" s="1"/>
      <c r="J76" s="42">
        <f t="shared" si="2"/>
        <v>0</v>
      </c>
      <c r="K76" s="1"/>
      <c r="L76" s="1"/>
      <c r="M76" s="1"/>
      <c r="N76" s="1"/>
      <c r="O76" s="1"/>
      <c r="P76" s="1"/>
      <c r="Q76" s="1"/>
      <c r="R76" s="1"/>
      <c r="S76" s="1"/>
      <c r="T76" s="1"/>
      <c r="U76" s="1"/>
      <c r="V76" s="1"/>
      <c r="W76" s="1"/>
      <c r="X76" s="1"/>
      <c r="Y76" s="1"/>
      <c r="Z76" s="1"/>
    </row>
    <row r="77" ht="12.75" customHeight="1">
      <c r="A77" s="41">
        <f>BIL!I94</f>
        <v>76</v>
      </c>
      <c r="B77" s="42">
        <f>BIL!J94</f>
        <v>17356</v>
      </c>
      <c r="C77" s="42">
        <f>BIL!K94</f>
        <v>9654</v>
      </c>
      <c r="D77" s="42">
        <v>0.0</v>
      </c>
      <c r="E77" s="42">
        <v>0.0</v>
      </c>
      <c r="F77" s="39">
        <f t="shared" si="1"/>
        <v>27864.64</v>
      </c>
      <c r="G77" s="1"/>
      <c r="I77" s="1"/>
      <c r="J77" s="42">
        <f t="shared" si="2"/>
        <v>0</v>
      </c>
      <c r="K77" s="1"/>
      <c r="L77" s="1"/>
      <c r="M77" s="1"/>
      <c r="N77" s="1"/>
      <c r="O77" s="1"/>
      <c r="P77" s="1"/>
      <c r="Q77" s="1"/>
      <c r="R77" s="1"/>
      <c r="S77" s="1"/>
      <c r="T77" s="1"/>
      <c r="U77" s="1"/>
      <c r="V77" s="1"/>
      <c r="W77" s="1"/>
      <c r="X77" s="1"/>
      <c r="Y77" s="1"/>
      <c r="Z77" s="1"/>
    </row>
    <row r="78" ht="12.75" customHeight="1">
      <c r="A78" s="41">
        <f>BIL!I95</f>
        <v>77</v>
      </c>
      <c r="B78" s="42">
        <f>BIL!J95</f>
        <v>17356</v>
      </c>
      <c r="C78" s="42">
        <f>BIL!K95</f>
        <v>9654</v>
      </c>
      <c r="D78" s="42">
        <v>0.0</v>
      </c>
      <c r="E78" s="42">
        <v>0.0</v>
      </c>
      <c r="F78" s="39">
        <f t="shared" si="1"/>
        <v>28231.28</v>
      </c>
      <c r="G78" s="1"/>
      <c r="I78" s="1"/>
      <c r="J78" s="42">
        <f t="shared" si="2"/>
        <v>0</v>
      </c>
      <c r="K78" s="1"/>
      <c r="L78" s="1"/>
      <c r="M78" s="1"/>
      <c r="N78" s="1"/>
      <c r="O78" s="1"/>
      <c r="P78" s="1"/>
      <c r="Q78" s="1"/>
      <c r="R78" s="1"/>
      <c r="S78" s="1"/>
      <c r="T78" s="1"/>
      <c r="U78" s="1"/>
      <c r="V78" s="1"/>
      <c r="W78" s="1"/>
      <c r="X78" s="1"/>
      <c r="Y78" s="1"/>
      <c r="Z78" s="1"/>
    </row>
    <row r="79" ht="12.75" customHeight="1">
      <c r="A79" s="41">
        <f>BIL!I96</f>
        <v>78</v>
      </c>
      <c r="B79" s="42">
        <f>BIL!J96</f>
        <v>0</v>
      </c>
      <c r="C79" s="42">
        <f>BIL!K96</f>
        <v>0</v>
      </c>
      <c r="D79" s="42">
        <v>0.0</v>
      </c>
      <c r="E79" s="42">
        <v>0.0</v>
      </c>
      <c r="F79" s="39">
        <f t="shared" si="1"/>
        <v>0</v>
      </c>
      <c r="G79" s="1"/>
      <c r="I79" s="1"/>
      <c r="J79" s="42">
        <f t="shared" si="2"/>
        <v>0</v>
      </c>
      <c r="K79" s="1"/>
      <c r="L79" s="1"/>
      <c r="M79" s="1"/>
      <c r="N79" s="1"/>
      <c r="O79" s="1"/>
      <c r="P79" s="1"/>
      <c r="Q79" s="1"/>
      <c r="R79" s="1"/>
      <c r="S79" s="1"/>
      <c r="T79" s="1"/>
      <c r="U79" s="1"/>
      <c r="V79" s="1"/>
      <c r="W79" s="1"/>
      <c r="X79" s="1"/>
      <c r="Y79" s="1"/>
      <c r="Z79" s="1"/>
    </row>
    <row r="80" ht="12.75" customHeight="1">
      <c r="A80" s="41">
        <f>BIL!I97</f>
        <v>79</v>
      </c>
      <c r="B80" s="42">
        <f>BIL!J97</f>
        <v>0</v>
      </c>
      <c r="C80" s="42">
        <f>BIL!K97</f>
        <v>0</v>
      </c>
      <c r="D80" s="42">
        <v>0.0</v>
      </c>
      <c r="E80" s="42">
        <v>0.0</v>
      </c>
      <c r="F80" s="39">
        <f t="shared" si="1"/>
        <v>0</v>
      </c>
      <c r="G80" s="1"/>
      <c r="I80" s="1"/>
      <c r="J80" s="42">
        <f t="shared" si="2"/>
        <v>0</v>
      </c>
      <c r="K80" s="1"/>
      <c r="L80" s="1"/>
      <c r="M80" s="1"/>
      <c r="N80" s="1"/>
      <c r="O80" s="1"/>
      <c r="P80" s="1"/>
      <c r="Q80" s="1"/>
      <c r="R80" s="1"/>
      <c r="S80" s="1"/>
      <c r="T80" s="1"/>
      <c r="U80" s="1"/>
      <c r="V80" s="1"/>
      <c r="W80" s="1"/>
      <c r="X80" s="1"/>
      <c r="Y80" s="1"/>
      <c r="Z80" s="1"/>
    </row>
    <row r="81" ht="12.75" customHeight="1">
      <c r="A81" s="41">
        <f>BIL!I98</f>
        <v>80</v>
      </c>
      <c r="B81" s="42">
        <f>BIL!J98</f>
        <v>0</v>
      </c>
      <c r="C81" s="42">
        <f>BIL!K98</f>
        <v>0</v>
      </c>
      <c r="D81" s="42">
        <v>0.0</v>
      </c>
      <c r="E81" s="42">
        <v>0.0</v>
      </c>
      <c r="F81" s="39">
        <f t="shared" si="1"/>
        <v>0</v>
      </c>
      <c r="G81" s="1"/>
      <c r="I81" s="1"/>
      <c r="J81" s="42">
        <f t="shared" si="2"/>
        <v>0</v>
      </c>
      <c r="K81" s="1"/>
      <c r="L81" s="1"/>
      <c r="M81" s="1"/>
      <c r="N81" s="1"/>
      <c r="O81" s="1"/>
      <c r="P81" s="1"/>
      <c r="Q81" s="1"/>
      <c r="R81" s="1"/>
      <c r="S81" s="1"/>
      <c r="T81" s="1"/>
      <c r="U81" s="1"/>
      <c r="V81" s="1"/>
      <c r="W81" s="1"/>
      <c r="X81" s="1"/>
      <c r="Y81" s="1"/>
      <c r="Z81" s="1"/>
    </row>
    <row r="82" ht="12.75" customHeight="1">
      <c r="A82" s="41">
        <f>BIL!I99</f>
        <v>81</v>
      </c>
      <c r="B82" s="42">
        <f>BIL!J99</f>
        <v>136</v>
      </c>
      <c r="C82" s="42">
        <f>BIL!K99</f>
        <v>0</v>
      </c>
      <c r="D82" s="42">
        <v>0.0</v>
      </c>
      <c r="E82" s="42">
        <v>0.0</v>
      </c>
      <c r="F82" s="39">
        <f t="shared" si="1"/>
        <v>110.16</v>
      </c>
      <c r="G82" s="1"/>
      <c r="I82" s="1"/>
      <c r="J82" s="42">
        <f t="shared" si="2"/>
        <v>0</v>
      </c>
      <c r="K82" s="1"/>
      <c r="L82" s="1"/>
      <c r="M82" s="1"/>
      <c r="N82" s="1"/>
      <c r="O82" s="1"/>
      <c r="P82" s="1"/>
      <c r="Q82" s="1"/>
      <c r="R82" s="1"/>
      <c r="S82" s="1"/>
      <c r="T82" s="1"/>
      <c r="U82" s="1"/>
      <c r="V82" s="1"/>
      <c r="W82" s="1"/>
      <c r="X82" s="1"/>
      <c r="Y82" s="1"/>
      <c r="Z82" s="1"/>
    </row>
    <row r="83" ht="12.75" customHeight="1">
      <c r="A83" s="41">
        <f>BIL!I100</f>
        <v>82</v>
      </c>
      <c r="B83" s="42">
        <f>BIL!J100</f>
        <v>0</v>
      </c>
      <c r="C83" s="42">
        <f>BIL!K100</f>
        <v>0</v>
      </c>
      <c r="D83" s="42">
        <v>0.0</v>
      </c>
      <c r="E83" s="42">
        <v>0.0</v>
      </c>
      <c r="F83" s="39">
        <f t="shared" si="1"/>
        <v>0</v>
      </c>
      <c r="G83" s="1"/>
      <c r="I83" s="1"/>
      <c r="J83" s="42">
        <f t="shared" si="2"/>
        <v>0</v>
      </c>
      <c r="K83" s="1"/>
      <c r="L83" s="1"/>
      <c r="M83" s="1"/>
      <c r="N83" s="1"/>
      <c r="O83" s="1"/>
      <c r="P83" s="1"/>
      <c r="Q83" s="1"/>
      <c r="R83" s="1"/>
      <c r="S83" s="1"/>
      <c r="T83" s="1"/>
      <c r="U83" s="1"/>
      <c r="V83" s="1"/>
      <c r="W83" s="1"/>
      <c r="X83" s="1"/>
      <c r="Y83" s="1"/>
      <c r="Z83" s="1"/>
    </row>
    <row r="84" ht="12.75" customHeight="1">
      <c r="A84" s="41">
        <f>BIL!I101</f>
        <v>83</v>
      </c>
      <c r="B84" s="42">
        <f>BIL!J101</f>
        <v>0</v>
      </c>
      <c r="C84" s="42">
        <f>BIL!K101</f>
        <v>0</v>
      </c>
      <c r="D84" s="42">
        <v>0.0</v>
      </c>
      <c r="E84" s="42">
        <v>0.0</v>
      </c>
      <c r="F84" s="39">
        <f t="shared" si="1"/>
        <v>0</v>
      </c>
      <c r="G84" s="1"/>
      <c r="I84" s="1"/>
      <c r="J84" s="42">
        <f t="shared" si="2"/>
        <v>0</v>
      </c>
      <c r="K84" s="1"/>
      <c r="L84" s="1"/>
      <c r="M84" s="1"/>
      <c r="N84" s="1"/>
      <c r="O84" s="1"/>
      <c r="P84" s="1"/>
      <c r="Q84" s="1"/>
      <c r="R84" s="1"/>
      <c r="S84" s="1"/>
      <c r="T84" s="1"/>
      <c r="U84" s="1"/>
      <c r="V84" s="1"/>
      <c r="W84" s="1"/>
      <c r="X84" s="1"/>
      <c r="Y84" s="1"/>
      <c r="Z84" s="1"/>
    </row>
    <row r="85" ht="12.75" customHeight="1">
      <c r="A85" s="41">
        <f>BIL!I102</f>
        <v>84</v>
      </c>
      <c r="B85" s="42">
        <f>BIL!J102</f>
        <v>0</v>
      </c>
      <c r="C85" s="42">
        <f>BIL!K102</f>
        <v>0</v>
      </c>
      <c r="D85" s="42">
        <v>0.0</v>
      </c>
      <c r="E85" s="42">
        <v>0.0</v>
      </c>
      <c r="F85" s="39">
        <f t="shared" si="1"/>
        <v>0</v>
      </c>
      <c r="G85" s="1"/>
      <c r="I85" s="1"/>
      <c r="J85" s="42">
        <f t="shared" si="2"/>
        <v>0</v>
      </c>
      <c r="K85" s="1"/>
      <c r="L85" s="1"/>
      <c r="M85" s="1"/>
      <c r="N85" s="1"/>
      <c r="O85" s="1"/>
      <c r="P85" s="1"/>
      <c r="Q85" s="1"/>
      <c r="R85" s="1"/>
      <c r="S85" s="1"/>
      <c r="T85" s="1"/>
      <c r="U85" s="1"/>
      <c r="V85" s="1"/>
      <c r="W85" s="1"/>
      <c r="X85" s="1"/>
      <c r="Y85" s="1"/>
      <c r="Z85" s="1"/>
    </row>
    <row r="86" ht="12.75" customHeight="1">
      <c r="A86" s="41">
        <f>BIL!I103</f>
        <v>85</v>
      </c>
      <c r="B86" s="42">
        <f>BIL!J103</f>
        <v>0</v>
      </c>
      <c r="C86" s="42">
        <f>BIL!K103</f>
        <v>0</v>
      </c>
      <c r="D86" s="42">
        <v>0.0</v>
      </c>
      <c r="E86" s="42">
        <v>0.0</v>
      </c>
      <c r="F86" s="39">
        <f t="shared" si="1"/>
        <v>0</v>
      </c>
      <c r="G86" s="1"/>
      <c r="I86" s="1"/>
      <c r="J86" s="42">
        <f t="shared" si="2"/>
        <v>0</v>
      </c>
      <c r="K86" s="1"/>
      <c r="L86" s="1"/>
      <c r="M86" s="1"/>
      <c r="N86" s="1"/>
      <c r="O86" s="1"/>
      <c r="P86" s="1"/>
      <c r="Q86" s="1"/>
      <c r="R86" s="1"/>
      <c r="S86" s="1"/>
      <c r="T86" s="1"/>
      <c r="U86" s="1"/>
      <c r="V86" s="1"/>
      <c r="W86" s="1"/>
      <c r="X86" s="1"/>
      <c r="Y86" s="1"/>
      <c r="Z86" s="1"/>
    </row>
    <row r="87" ht="12.75" customHeight="1">
      <c r="A87" s="41">
        <f>BIL!I104</f>
        <v>86</v>
      </c>
      <c r="B87" s="42">
        <f>BIL!J104</f>
        <v>0</v>
      </c>
      <c r="C87" s="42">
        <f>BIL!K104</f>
        <v>0</v>
      </c>
      <c r="D87" s="42">
        <v>0.0</v>
      </c>
      <c r="E87" s="42">
        <v>0.0</v>
      </c>
      <c r="F87" s="39">
        <f t="shared" si="1"/>
        <v>0</v>
      </c>
      <c r="G87" s="1"/>
      <c r="I87" s="1"/>
      <c r="J87" s="42">
        <f t="shared" si="2"/>
        <v>0</v>
      </c>
      <c r="K87" s="1"/>
      <c r="L87" s="1"/>
      <c r="M87" s="1"/>
      <c r="N87" s="1"/>
      <c r="O87" s="1"/>
      <c r="P87" s="1"/>
      <c r="Q87" s="1"/>
      <c r="R87" s="1"/>
      <c r="S87" s="1"/>
      <c r="T87" s="1"/>
      <c r="U87" s="1"/>
      <c r="V87" s="1"/>
      <c r="W87" s="1"/>
      <c r="X87" s="1"/>
      <c r="Y87" s="1"/>
      <c r="Z87" s="1"/>
    </row>
    <row r="88" ht="12.75" customHeight="1">
      <c r="A88" s="41">
        <f>BIL!I105</f>
        <v>87</v>
      </c>
      <c r="B88" s="42">
        <f>BIL!J105</f>
        <v>0</v>
      </c>
      <c r="C88" s="42">
        <f>BIL!K105</f>
        <v>0</v>
      </c>
      <c r="D88" s="42">
        <v>0.0</v>
      </c>
      <c r="E88" s="42">
        <v>0.0</v>
      </c>
      <c r="F88" s="39">
        <f t="shared" si="1"/>
        <v>0</v>
      </c>
      <c r="G88" s="1"/>
      <c r="I88" s="1"/>
      <c r="J88" s="42">
        <f t="shared" si="2"/>
        <v>0</v>
      </c>
      <c r="K88" s="1"/>
      <c r="L88" s="1"/>
      <c r="M88" s="1"/>
      <c r="N88" s="1"/>
      <c r="O88" s="1"/>
      <c r="P88" s="1"/>
      <c r="Q88" s="1"/>
      <c r="R88" s="1"/>
      <c r="S88" s="1"/>
      <c r="T88" s="1"/>
      <c r="U88" s="1"/>
      <c r="V88" s="1"/>
      <c r="W88" s="1"/>
      <c r="X88" s="1"/>
      <c r="Y88" s="1"/>
      <c r="Z88" s="1"/>
    </row>
    <row r="89" ht="12.75" customHeight="1">
      <c r="A89" s="41">
        <f>BIL!I106</f>
        <v>88</v>
      </c>
      <c r="B89" s="42">
        <f>BIL!J106</f>
        <v>0</v>
      </c>
      <c r="C89" s="42">
        <f>BIL!K106</f>
        <v>0</v>
      </c>
      <c r="D89" s="42">
        <v>0.0</v>
      </c>
      <c r="E89" s="42">
        <v>0.0</v>
      </c>
      <c r="F89" s="39">
        <f t="shared" si="1"/>
        <v>0</v>
      </c>
      <c r="G89" s="1"/>
      <c r="I89" s="1"/>
      <c r="J89" s="42">
        <f t="shared" si="2"/>
        <v>0</v>
      </c>
      <c r="K89" s="1"/>
      <c r="L89" s="1"/>
      <c r="M89" s="1"/>
      <c r="N89" s="1"/>
      <c r="O89" s="1"/>
      <c r="P89" s="1"/>
      <c r="Q89" s="1"/>
      <c r="R89" s="1"/>
      <c r="S89" s="1"/>
      <c r="T89" s="1"/>
      <c r="U89" s="1"/>
      <c r="V89" s="1"/>
      <c r="W89" s="1"/>
      <c r="X89" s="1"/>
      <c r="Y89" s="1"/>
      <c r="Z89" s="1"/>
    </row>
    <row r="90" ht="12.75" customHeight="1">
      <c r="A90" s="41">
        <f>BIL!I107</f>
        <v>89</v>
      </c>
      <c r="B90" s="42">
        <f>BIL!J107</f>
        <v>0</v>
      </c>
      <c r="C90" s="42">
        <f>BIL!K107</f>
        <v>0</v>
      </c>
      <c r="D90" s="42">
        <v>0.0</v>
      </c>
      <c r="E90" s="42">
        <v>0.0</v>
      </c>
      <c r="F90" s="39">
        <f t="shared" si="1"/>
        <v>0</v>
      </c>
      <c r="G90" s="1"/>
      <c r="I90" s="1"/>
      <c r="J90" s="42">
        <f t="shared" si="2"/>
        <v>0</v>
      </c>
      <c r="K90" s="1"/>
      <c r="L90" s="1"/>
      <c r="M90" s="1"/>
      <c r="N90" s="1"/>
      <c r="O90" s="1"/>
      <c r="P90" s="1"/>
      <c r="Q90" s="1"/>
      <c r="R90" s="1"/>
      <c r="S90" s="1"/>
      <c r="T90" s="1"/>
      <c r="U90" s="1"/>
      <c r="V90" s="1"/>
      <c r="W90" s="1"/>
      <c r="X90" s="1"/>
      <c r="Y90" s="1"/>
      <c r="Z90" s="1"/>
    </row>
    <row r="91" ht="12.75" customHeight="1">
      <c r="A91" s="41">
        <f>BIL!I108</f>
        <v>90</v>
      </c>
      <c r="B91" s="42">
        <f>BIL!J108</f>
        <v>0</v>
      </c>
      <c r="C91" s="42">
        <f>BIL!K108</f>
        <v>0</v>
      </c>
      <c r="D91" s="42">
        <v>0.0</v>
      </c>
      <c r="E91" s="42">
        <v>0.0</v>
      </c>
      <c r="F91" s="39">
        <f t="shared" si="1"/>
        <v>0</v>
      </c>
      <c r="G91" s="1"/>
      <c r="I91" s="1"/>
      <c r="J91" s="42">
        <f t="shared" si="2"/>
        <v>0</v>
      </c>
      <c r="K91" s="1"/>
      <c r="L91" s="1"/>
      <c r="M91" s="1"/>
      <c r="N91" s="1"/>
      <c r="O91" s="1"/>
      <c r="P91" s="1"/>
      <c r="Q91" s="1"/>
      <c r="R91" s="1"/>
      <c r="S91" s="1"/>
      <c r="T91" s="1"/>
      <c r="U91" s="1"/>
      <c r="V91" s="1"/>
      <c r="W91" s="1"/>
      <c r="X91" s="1"/>
      <c r="Y91" s="1"/>
      <c r="Z91" s="1"/>
    </row>
    <row r="92" ht="12.75" customHeight="1">
      <c r="A92" s="41">
        <f>BIL!I109</f>
        <v>91</v>
      </c>
      <c r="B92" s="42">
        <f>BIL!J109</f>
        <v>0</v>
      </c>
      <c r="C92" s="42">
        <f>BIL!K109</f>
        <v>0</v>
      </c>
      <c r="D92" s="42">
        <v>0.0</v>
      </c>
      <c r="E92" s="42">
        <v>0.0</v>
      </c>
      <c r="F92" s="39">
        <f t="shared" si="1"/>
        <v>0</v>
      </c>
      <c r="G92" s="1"/>
      <c r="I92" s="1"/>
      <c r="J92" s="42">
        <f t="shared" si="2"/>
        <v>0</v>
      </c>
      <c r="K92" s="1"/>
      <c r="L92" s="1"/>
      <c r="M92" s="1"/>
      <c r="N92" s="1"/>
      <c r="O92" s="1"/>
      <c r="P92" s="1"/>
      <c r="Q92" s="1"/>
      <c r="R92" s="1"/>
      <c r="S92" s="1"/>
      <c r="T92" s="1"/>
      <c r="U92" s="1"/>
      <c r="V92" s="1"/>
      <c r="W92" s="1"/>
      <c r="X92" s="1"/>
      <c r="Y92" s="1"/>
      <c r="Z92" s="1"/>
    </row>
    <row r="93" ht="12.75" customHeight="1">
      <c r="A93" s="41">
        <f>BIL!I110</f>
        <v>92</v>
      </c>
      <c r="B93" s="42">
        <f>BIL!J110</f>
        <v>0</v>
      </c>
      <c r="C93" s="42">
        <f>BIL!K110</f>
        <v>0</v>
      </c>
      <c r="D93" s="42">
        <v>0.0</v>
      </c>
      <c r="E93" s="42">
        <v>0.0</v>
      </c>
      <c r="F93" s="39">
        <f t="shared" si="1"/>
        <v>0</v>
      </c>
      <c r="G93" s="1"/>
      <c r="I93" s="1"/>
      <c r="J93" s="42">
        <f t="shared" si="2"/>
        <v>0</v>
      </c>
      <c r="K93" s="1"/>
      <c r="L93" s="1"/>
      <c r="M93" s="1"/>
      <c r="N93" s="1"/>
      <c r="O93" s="1"/>
      <c r="P93" s="1"/>
      <c r="Q93" s="1"/>
      <c r="R93" s="1"/>
      <c r="S93" s="1"/>
      <c r="T93" s="1"/>
      <c r="U93" s="1"/>
      <c r="V93" s="1"/>
      <c r="W93" s="1"/>
      <c r="X93" s="1"/>
      <c r="Y93" s="1"/>
      <c r="Z93" s="1"/>
    </row>
    <row r="94" ht="12.75" customHeight="1">
      <c r="A94" s="41">
        <f>BIL!I111</f>
        <v>93</v>
      </c>
      <c r="B94" s="42">
        <f>BIL!J111</f>
        <v>0</v>
      </c>
      <c r="C94" s="42">
        <f>BIL!K111</f>
        <v>0</v>
      </c>
      <c r="D94" s="42">
        <v>0.0</v>
      </c>
      <c r="E94" s="42">
        <v>0.0</v>
      </c>
      <c r="F94" s="39">
        <f t="shared" si="1"/>
        <v>0</v>
      </c>
      <c r="G94" s="1"/>
      <c r="I94" s="1"/>
      <c r="J94" s="42">
        <f t="shared" si="2"/>
        <v>0</v>
      </c>
      <c r="K94" s="1"/>
      <c r="L94" s="1"/>
      <c r="M94" s="1"/>
      <c r="N94" s="1"/>
      <c r="O94" s="1"/>
      <c r="P94" s="1"/>
      <c r="Q94" s="1"/>
      <c r="R94" s="1"/>
      <c r="S94" s="1"/>
      <c r="T94" s="1"/>
      <c r="U94" s="1"/>
      <c r="V94" s="1"/>
      <c r="W94" s="1"/>
      <c r="X94" s="1"/>
      <c r="Y94" s="1"/>
      <c r="Z94" s="1"/>
    </row>
    <row r="95" ht="12.75" customHeight="1">
      <c r="A95" s="41">
        <f>BIL!I112</f>
        <v>94</v>
      </c>
      <c r="B95" s="42">
        <f>BIL!J112</f>
        <v>0</v>
      </c>
      <c r="C95" s="42">
        <f>BIL!K112</f>
        <v>0</v>
      </c>
      <c r="D95" s="42">
        <v>0.0</v>
      </c>
      <c r="E95" s="42">
        <v>0.0</v>
      </c>
      <c r="F95" s="39">
        <f t="shared" si="1"/>
        <v>0</v>
      </c>
      <c r="G95" s="1"/>
      <c r="I95" s="1"/>
      <c r="J95" s="42">
        <f t="shared" si="2"/>
        <v>0</v>
      </c>
      <c r="K95" s="1"/>
      <c r="L95" s="1"/>
      <c r="M95" s="1"/>
      <c r="N95" s="1"/>
      <c r="O95" s="1"/>
      <c r="P95" s="1"/>
      <c r="Q95" s="1"/>
      <c r="R95" s="1"/>
      <c r="S95" s="1"/>
      <c r="T95" s="1"/>
      <c r="U95" s="1"/>
      <c r="V95" s="1"/>
      <c r="W95" s="1"/>
      <c r="X95" s="1"/>
      <c r="Y95" s="1"/>
      <c r="Z95" s="1"/>
    </row>
    <row r="96" ht="12.75" customHeight="1">
      <c r="A96" s="41">
        <f>BIL!I113</f>
        <v>95</v>
      </c>
      <c r="B96" s="42">
        <f>BIL!J113</f>
        <v>0</v>
      </c>
      <c r="C96" s="42">
        <f>BIL!K113</f>
        <v>0</v>
      </c>
      <c r="D96" s="42">
        <v>0.0</v>
      </c>
      <c r="E96" s="42">
        <v>0.0</v>
      </c>
      <c r="F96" s="39">
        <f t="shared" si="1"/>
        <v>0</v>
      </c>
      <c r="G96" s="1"/>
      <c r="I96" s="1"/>
      <c r="J96" s="42">
        <f t="shared" si="2"/>
        <v>0</v>
      </c>
      <c r="K96" s="1"/>
      <c r="L96" s="1"/>
      <c r="M96" s="1"/>
      <c r="N96" s="1"/>
      <c r="O96" s="1"/>
      <c r="P96" s="1"/>
      <c r="Q96" s="1"/>
      <c r="R96" s="1"/>
      <c r="S96" s="1"/>
      <c r="T96" s="1"/>
      <c r="U96" s="1"/>
      <c r="V96" s="1"/>
      <c r="W96" s="1"/>
      <c r="X96" s="1"/>
      <c r="Y96" s="1"/>
      <c r="Z96" s="1"/>
    </row>
    <row r="97" ht="12.75" customHeight="1">
      <c r="A97" s="41">
        <f>BIL!I114</f>
        <v>96</v>
      </c>
      <c r="B97" s="42">
        <f>BIL!J114</f>
        <v>0</v>
      </c>
      <c r="C97" s="42">
        <f>BIL!K114</f>
        <v>0</v>
      </c>
      <c r="D97" s="42">
        <v>0.0</v>
      </c>
      <c r="E97" s="42">
        <v>0.0</v>
      </c>
      <c r="F97" s="39">
        <f t="shared" si="1"/>
        <v>0</v>
      </c>
      <c r="G97" s="1"/>
      <c r="I97" s="1"/>
      <c r="J97" s="42">
        <f t="shared" si="2"/>
        <v>0</v>
      </c>
      <c r="K97" s="1"/>
      <c r="L97" s="1"/>
      <c r="M97" s="1"/>
      <c r="N97" s="1"/>
      <c r="O97" s="1"/>
      <c r="P97" s="1"/>
      <c r="Q97" s="1"/>
      <c r="R97" s="1"/>
      <c r="S97" s="1"/>
      <c r="T97" s="1"/>
      <c r="U97" s="1"/>
      <c r="V97" s="1"/>
      <c r="W97" s="1"/>
      <c r="X97" s="1"/>
      <c r="Y97" s="1"/>
      <c r="Z97" s="1"/>
    </row>
    <row r="98" ht="12.75" customHeight="1">
      <c r="A98" s="41">
        <f>BIL!I115</f>
        <v>97</v>
      </c>
      <c r="B98" s="42">
        <f>BIL!J115</f>
        <v>0</v>
      </c>
      <c r="C98" s="42">
        <f>BIL!K115</f>
        <v>0</v>
      </c>
      <c r="D98" s="42">
        <v>0.0</v>
      </c>
      <c r="E98" s="42">
        <v>0.0</v>
      </c>
      <c r="F98" s="39">
        <f t="shared" si="1"/>
        <v>0</v>
      </c>
      <c r="G98" s="1"/>
      <c r="I98" s="1"/>
      <c r="J98" s="42">
        <f t="shared" si="2"/>
        <v>0</v>
      </c>
      <c r="K98" s="1"/>
      <c r="L98" s="1"/>
      <c r="M98" s="1"/>
      <c r="N98" s="1"/>
      <c r="O98" s="1"/>
      <c r="P98" s="1"/>
      <c r="Q98" s="1"/>
      <c r="R98" s="1"/>
      <c r="S98" s="1"/>
      <c r="T98" s="1"/>
      <c r="U98" s="1"/>
      <c r="V98" s="1"/>
      <c r="W98" s="1"/>
      <c r="X98" s="1"/>
      <c r="Y98" s="1"/>
      <c r="Z98" s="1"/>
    </row>
    <row r="99" ht="12.75" customHeight="1">
      <c r="A99" s="41">
        <f>BIL!I116</f>
        <v>98</v>
      </c>
      <c r="B99" s="42">
        <f>BIL!J116</f>
        <v>0</v>
      </c>
      <c r="C99" s="42">
        <f>BIL!K116</f>
        <v>0</v>
      </c>
      <c r="D99" s="42">
        <v>0.0</v>
      </c>
      <c r="E99" s="42">
        <v>0.0</v>
      </c>
      <c r="F99" s="39">
        <f t="shared" si="1"/>
        <v>0</v>
      </c>
      <c r="G99" s="1"/>
      <c r="I99" s="1"/>
      <c r="J99" s="42">
        <f t="shared" si="2"/>
        <v>0</v>
      </c>
      <c r="K99" s="1"/>
      <c r="L99" s="1"/>
      <c r="M99" s="1"/>
      <c r="N99" s="1"/>
      <c r="O99" s="1"/>
      <c r="P99" s="1"/>
      <c r="Q99" s="1"/>
      <c r="R99" s="1"/>
      <c r="S99" s="1"/>
      <c r="T99" s="1"/>
      <c r="U99" s="1"/>
      <c r="V99" s="1"/>
      <c r="W99" s="1"/>
      <c r="X99" s="1"/>
      <c r="Y99" s="1"/>
      <c r="Z99" s="1"/>
    </row>
    <row r="100" ht="12.75" customHeight="1">
      <c r="A100" s="41">
        <f>BIL!I117</f>
        <v>99</v>
      </c>
      <c r="B100" s="42">
        <f>BIL!J117</f>
        <v>0</v>
      </c>
      <c r="C100" s="42">
        <f>BIL!K117</f>
        <v>0</v>
      </c>
      <c r="D100" s="42">
        <v>0.0</v>
      </c>
      <c r="E100" s="42">
        <v>0.0</v>
      </c>
      <c r="F100" s="39">
        <f t="shared" si="1"/>
        <v>0</v>
      </c>
      <c r="G100" s="1"/>
      <c r="I100" s="1"/>
      <c r="J100" s="42">
        <f t="shared" si="2"/>
        <v>0</v>
      </c>
      <c r="K100" s="1"/>
      <c r="L100" s="1"/>
      <c r="M100" s="1"/>
      <c r="N100" s="1"/>
      <c r="O100" s="1"/>
      <c r="P100" s="1"/>
      <c r="Q100" s="1"/>
      <c r="R100" s="1"/>
      <c r="S100" s="1"/>
      <c r="T100" s="1"/>
      <c r="U100" s="1"/>
      <c r="V100" s="1"/>
      <c r="W100" s="1"/>
      <c r="X100" s="1"/>
      <c r="Y100" s="1"/>
      <c r="Z100" s="1"/>
    </row>
    <row r="101" ht="12.75" customHeight="1">
      <c r="A101" s="41">
        <f>BIL!I118</f>
        <v>100</v>
      </c>
      <c r="B101" s="42">
        <f>BIL!J118</f>
        <v>0</v>
      </c>
      <c r="C101" s="42">
        <f>BIL!K118</f>
        <v>0</v>
      </c>
      <c r="D101" s="42">
        <v>0.0</v>
      </c>
      <c r="E101" s="42">
        <v>0.0</v>
      </c>
      <c r="F101" s="39">
        <f t="shared" si="1"/>
        <v>0</v>
      </c>
      <c r="G101" s="1"/>
      <c r="I101" s="1"/>
      <c r="J101" s="42">
        <f t="shared" si="2"/>
        <v>0</v>
      </c>
      <c r="K101" s="1"/>
      <c r="L101" s="1"/>
      <c r="M101" s="1"/>
      <c r="N101" s="1"/>
      <c r="O101" s="1"/>
      <c r="P101" s="1"/>
      <c r="Q101" s="1"/>
      <c r="R101" s="1"/>
      <c r="S101" s="1"/>
      <c r="T101" s="1"/>
      <c r="U101" s="1"/>
      <c r="V101" s="1"/>
      <c r="W101" s="1"/>
      <c r="X101" s="1"/>
      <c r="Y101" s="1"/>
      <c r="Z101" s="1"/>
    </row>
    <row r="102" ht="12.75" customHeight="1">
      <c r="A102" s="41">
        <f>BIL!I119</f>
        <v>101</v>
      </c>
      <c r="B102" s="42">
        <f>BIL!J119</f>
        <v>0</v>
      </c>
      <c r="C102" s="42">
        <f>BIL!K119</f>
        <v>0</v>
      </c>
      <c r="D102" s="42">
        <v>0.0</v>
      </c>
      <c r="E102" s="42">
        <v>0.0</v>
      </c>
      <c r="F102" s="39">
        <f t="shared" si="1"/>
        <v>0</v>
      </c>
      <c r="G102" s="1"/>
      <c r="I102" s="1"/>
      <c r="J102" s="42">
        <f t="shared" si="2"/>
        <v>0</v>
      </c>
      <c r="K102" s="1"/>
      <c r="L102" s="1"/>
      <c r="M102" s="1"/>
      <c r="N102" s="1"/>
      <c r="O102" s="1"/>
      <c r="P102" s="1"/>
      <c r="Q102" s="1"/>
      <c r="R102" s="1"/>
      <c r="S102" s="1"/>
      <c r="T102" s="1"/>
      <c r="U102" s="1"/>
      <c r="V102" s="1"/>
      <c r="W102" s="1"/>
      <c r="X102" s="1"/>
      <c r="Y102" s="1"/>
      <c r="Z102" s="1"/>
    </row>
    <row r="103" ht="12.75" customHeight="1">
      <c r="A103" s="41">
        <f>BIL!I120</f>
        <v>102</v>
      </c>
      <c r="B103" s="42">
        <f>BIL!J120</f>
        <v>0</v>
      </c>
      <c r="C103" s="42">
        <f>BIL!K120</f>
        <v>0</v>
      </c>
      <c r="D103" s="42">
        <v>0.0</v>
      </c>
      <c r="E103" s="42">
        <v>0.0</v>
      </c>
      <c r="F103" s="39">
        <f t="shared" si="1"/>
        <v>0</v>
      </c>
      <c r="G103" s="1"/>
      <c r="I103" s="1"/>
      <c r="J103" s="42">
        <f t="shared" si="2"/>
        <v>0</v>
      </c>
      <c r="K103" s="1"/>
      <c r="L103" s="1"/>
      <c r="M103" s="1"/>
      <c r="N103" s="1"/>
      <c r="O103" s="1"/>
      <c r="P103" s="1"/>
      <c r="Q103" s="1"/>
      <c r="R103" s="1"/>
      <c r="S103" s="1"/>
      <c r="T103" s="1"/>
      <c r="U103" s="1"/>
      <c r="V103" s="1"/>
      <c r="W103" s="1"/>
      <c r="X103" s="1"/>
      <c r="Y103" s="1"/>
      <c r="Z103" s="1"/>
    </row>
    <row r="104" ht="12.75" customHeight="1">
      <c r="A104" s="41">
        <f>BIL!I121</f>
        <v>103</v>
      </c>
      <c r="B104" s="42">
        <f>BIL!J121</f>
        <v>0</v>
      </c>
      <c r="C104" s="42">
        <f>BIL!K121</f>
        <v>0</v>
      </c>
      <c r="D104" s="42">
        <v>0.0</v>
      </c>
      <c r="E104" s="42">
        <v>0.0</v>
      </c>
      <c r="F104" s="39">
        <f t="shared" si="1"/>
        <v>0</v>
      </c>
      <c r="G104" s="1"/>
      <c r="I104" s="1"/>
      <c r="J104" s="42">
        <f t="shared" si="2"/>
        <v>0</v>
      </c>
      <c r="K104" s="1"/>
      <c r="L104" s="1"/>
      <c r="M104" s="1"/>
      <c r="N104" s="1"/>
      <c r="O104" s="1"/>
      <c r="P104" s="1"/>
      <c r="Q104" s="1"/>
      <c r="R104" s="1"/>
      <c r="S104" s="1"/>
      <c r="T104" s="1"/>
      <c r="U104" s="1"/>
      <c r="V104" s="1"/>
      <c r="W104" s="1"/>
      <c r="X104" s="1"/>
      <c r="Y104" s="1"/>
      <c r="Z104" s="1"/>
    </row>
    <row r="105" ht="12.75" customHeight="1">
      <c r="A105" s="41">
        <f>BIL!I122</f>
        <v>104</v>
      </c>
      <c r="B105" s="42">
        <f>BIL!J122</f>
        <v>0</v>
      </c>
      <c r="C105" s="42">
        <f>BIL!K122</f>
        <v>0</v>
      </c>
      <c r="D105" s="42">
        <v>0.0</v>
      </c>
      <c r="E105" s="42">
        <v>0.0</v>
      </c>
      <c r="F105" s="39">
        <f t="shared" si="1"/>
        <v>0</v>
      </c>
      <c r="G105" s="1"/>
      <c r="I105" s="1"/>
      <c r="J105" s="42">
        <f t="shared" si="2"/>
        <v>0</v>
      </c>
      <c r="K105" s="1"/>
      <c r="L105" s="1"/>
      <c r="M105" s="1"/>
      <c r="N105" s="1"/>
      <c r="O105" s="1"/>
      <c r="P105" s="1"/>
      <c r="Q105" s="1"/>
      <c r="R105" s="1"/>
      <c r="S105" s="1"/>
      <c r="T105" s="1"/>
      <c r="U105" s="1"/>
      <c r="V105" s="1"/>
      <c r="W105" s="1"/>
      <c r="X105" s="1"/>
      <c r="Y105" s="1"/>
      <c r="Z105" s="1"/>
    </row>
    <row r="106" ht="12.75" customHeight="1">
      <c r="A106" s="41">
        <f>BIL!I123</f>
        <v>105</v>
      </c>
      <c r="B106" s="42">
        <f>BIL!J123</f>
        <v>0</v>
      </c>
      <c r="C106" s="42">
        <f>BIL!K123</f>
        <v>0</v>
      </c>
      <c r="D106" s="42">
        <v>0.0</v>
      </c>
      <c r="E106" s="42">
        <v>0.0</v>
      </c>
      <c r="F106" s="39">
        <f t="shared" si="1"/>
        <v>0</v>
      </c>
      <c r="G106" s="1"/>
      <c r="I106" s="1"/>
      <c r="J106" s="42">
        <f t="shared" si="2"/>
        <v>0</v>
      </c>
      <c r="K106" s="1"/>
      <c r="L106" s="1"/>
      <c r="M106" s="1"/>
      <c r="N106" s="1"/>
      <c r="O106" s="1"/>
      <c r="P106" s="1"/>
      <c r="Q106" s="1"/>
      <c r="R106" s="1"/>
      <c r="S106" s="1"/>
      <c r="T106" s="1"/>
      <c r="U106" s="1"/>
      <c r="V106" s="1"/>
      <c r="W106" s="1"/>
      <c r="X106" s="1"/>
      <c r="Y106" s="1"/>
      <c r="Z106" s="1"/>
    </row>
    <row r="107" ht="12.75" customHeight="1">
      <c r="A107" s="41">
        <f>BIL!I124</f>
        <v>106</v>
      </c>
      <c r="B107" s="42">
        <f>BIL!J124</f>
        <v>0</v>
      </c>
      <c r="C107" s="42">
        <f>BIL!K124</f>
        <v>0</v>
      </c>
      <c r="D107" s="42">
        <v>0.0</v>
      </c>
      <c r="E107" s="42">
        <v>0.0</v>
      </c>
      <c r="F107" s="39">
        <f t="shared" si="1"/>
        <v>0</v>
      </c>
      <c r="G107" s="1"/>
      <c r="I107" s="1"/>
      <c r="J107" s="42">
        <f t="shared" si="2"/>
        <v>0</v>
      </c>
      <c r="K107" s="1"/>
      <c r="L107" s="1"/>
      <c r="M107" s="1"/>
      <c r="N107" s="1"/>
      <c r="O107" s="1"/>
      <c r="P107" s="1"/>
      <c r="Q107" s="1"/>
      <c r="R107" s="1"/>
      <c r="S107" s="1"/>
      <c r="T107" s="1"/>
      <c r="U107" s="1"/>
      <c r="V107" s="1"/>
      <c r="W107" s="1"/>
      <c r="X107" s="1"/>
      <c r="Y107" s="1"/>
      <c r="Z107" s="1"/>
    </row>
    <row r="108" ht="12.75" customHeight="1">
      <c r="A108" s="41">
        <f>BIL!I125</f>
        <v>107</v>
      </c>
      <c r="B108" s="42">
        <f>BIL!J125</f>
        <v>0</v>
      </c>
      <c r="C108" s="42">
        <f>BIL!K125</f>
        <v>0</v>
      </c>
      <c r="D108" s="42">
        <v>0.0</v>
      </c>
      <c r="E108" s="42">
        <v>0.0</v>
      </c>
      <c r="F108" s="39">
        <f t="shared" si="1"/>
        <v>0</v>
      </c>
      <c r="G108" s="1"/>
      <c r="I108" s="1"/>
      <c r="J108" s="42">
        <f t="shared" si="2"/>
        <v>0</v>
      </c>
      <c r="K108" s="1"/>
      <c r="L108" s="1"/>
      <c r="M108" s="1"/>
      <c r="N108" s="1"/>
      <c r="O108" s="1"/>
      <c r="P108" s="1"/>
      <c r="Q108" s="1"/>
      <c r="R108" s="1"/>
      <c r="S108" s="1"/>
      <c r="T108" s="1"/>
      <c r="U108" s="1"/>
      <c r="V108" s="1"/>
      <c r="W108" s="1"/>
      <c r="X108" s="1"/>
      <c r="Y108" s="1"/>
      <c r="Z108" s="1"/>
    </row>
    <row r="109" ht="12.75" customHeight="1">
      <c r="A109" s="41">
        <f>BIL!I126</f>
        <v>108</v>
      </c>
      <c r="B109" s="42">
        <f>BIL!J126</f>
        <v>0</v>
      </c>
      <c r="C109" s="42">
        <f>BIL!K126</f>
        <v>0</v>
      </c>
      <c r="D109" s="42">
        <v>0.0</v>
      </c>
      <c r="E109" s="42">
        <v>0.0</v>
      </c>
      <c r="F109" s="39">
        <f t="shared" si="1"/>
        <v>0</v>
      </c>
      <c r="G109" s="1"/>
      <c r="I109" s="1"/>
      <c r="J109" s="42">
        <f t="shared" si="2"/>
        <v>0</v>
      </c>
      <c r="K109" s="1"/>
      <c r="L109" s="1"/>
      <c r="M109" s="1"/>
      <c r="N109" s="1"/>
      <c r="O109" s="1"/>
      <c r="P109" s="1"/>
      <c r="Q109" s="1"/>
      <c r="R109" s="1"/>
      <c r="S109" s="1"/>
      <c r="T109" s="1"/>
      <c r="U109" s="1"/>
      <c r="V109" s="1"/>
      <c r="W109" s="1"/>
      <c r="X109" s="1"/>
      <c r="Y109" s="1"/>
      <c r="Z109" s="1"/>
    </row>
    <row r="110" ht="12.75" customHeight="1">
      <c r="A110" s="41">
        <f>BIL!I127</f>
        <v>109</v>
      </c>
      <c r="B110" s="42">
        <f>BIL!J127</f>
        <v>0</v>
      </c>
      <c r="C110" s="42">
        <f>BIL!K127</f>
        <v>0</v>
      </c>
      <c r="D110" s="42">
        <v>0.0</v>
      </c>
      <c r="E110" s="42">
        <v>0.0</v>
      </c>
      <c r="F110" s="39">
        <f t="shared" si="1"/>
        <v>0</v>
      </c>
      <c r="G110" s="1"/>
      <c r="I110" s="1"/>
      <c r="J110" s="42">
        <f t="shared" si="2"/>
        <v>0</v>
      </c>
      <c r="K110" s="1"/>
      <c r="L110" s="1"/>
      <c r="M110" s="1"/>
      <c r="N110" s="1"/>
      <c r="O110" s="1"/>
      <c r="P110" s="1"/>
      <c r="Q110" s="1"/>
      <c r="R110" s="1"/>
      <c r="S110" s="1"/>
      <c r="T110" s="1"/>
      <c r="U110" s="1"/>
      <c r="V110" s="1"/>
      <c r="W110" s="1"/>
      <c r="X110" s="1"/>
      <c r="Y110" s="1"/>
      <c r="Z110" s="1"/>
    </row>
    <row r="111" ht="12.75" customHeight="1">
      <c r="A111" s="41">
        <f>BIL!I128</f>
        <v>110</v>
      </c>
      <c r="B111" s="42">
        <f>BIL!J128</f>
        <v>0</v>
      </c>
      <c r="C111" s="42">
        <f>BIL!K128</f>
        <v>0</v>
      </c>
      <c r="D111" s="42">
        <v>0.0</v>
      </c>
      <c r="E111" s="42">
        <v>0.0</v>
      </c>
      <c r="F111" s="39">
        <f t="shared" si="1"/>
        <v>0</v>
      </c>
      <c r="G111" s="1"/>
      <c r="I111" s="1"/>
      <c r="J111" s="42">
        <f t="shared" si="2"/>
        <v>0</v>
      </c>
      <c r="K111" s="1"/>
      <c r="L111" s="1"/>
      <c r="M111" s="1"/>
      <c r="N111" s="1"/>
      <c r="O111" s="1"/>
      <c r="P111" s="1"/>
      <c r="Q111" s="1"/>
      <c r="R111" s="1"/>
      <c r="S111" s="1"/>
      <c r="T111" s="1"/>
      <c r="U111" s="1"/>
      <c r="V111" s="1"/>
      <c r="W111" s="1"/>
      <c r="X111" s="1"/>
      <c r="Y111" s="1"/>
      <c r="Z111" s="1"/>
    </row>
    <row r="112" ht="12.75" customHeight="1">
      <c r="A112" s="41">
        <f>BIL!I129</f>
        <v>111</v>
      </c>
      <c r="B112" s="42">
        <f>BIL!J129</f>
        <v>0</v>
      </c>
      <c r="C112" s="42">
        <f>BIL!K129</f>
        <v>0</v>
      </c>
      <c r="D112" s="42">
        <v>0.0</v>
      </c>
      <c r="E112" s="42">
        <v>0.0</v>
      </c>
      <c r="F112" s="39">
        <f t="shared" si="1"/>
        <v>0</v>
      </c>
      <c r="G112" s="1"/>
      <c r="I112" s="1"/>
      <c r="J112" s="42">
        <f t="shared" si="2"/>
        <v>0</v>
      </c>
      <c r="K112" s="1"/>
      <c r="L112" s="1"/>
      <c r="M112" s="1"/>
      <c r="N112" s="1"/>
      <c r="O112" s="1"/>
      <c r="P112" s="1"/>
      <c r="Q112" s="1"/>
      <c r="R112" s="1"/>
      <c r="S112" s="1"/>
      <c r="T112" s="1"/>
      <c r="U112" s="1"/>
      <c r="V112" s="1"/>
      <c r="W112" s="1"/>
      <c r="X112" s="1"/>
      <c r="Y112" s="1"/>
      <c r="Z112" s="1"/>
    </row>
    <row r="113" ht="12.75" customHeight="1">
      <c r="A113" s="41">
        <f>BIL!I130</f>
        <v>112</v>
      </c>
      <c r="B113" s="42">
        <f>BIL!J130</f>
        <v>0</v>
      </c>
      <c r="C113" s="42">
        <f>BIL!K130</f>
        <v>0</v>
      </c>
      <c r="D113" s="42">
        <v>0.0</v>
      </c>
      <c r="E113" s="42">
        <v>0.0</v>
      </c>
      <c r="F113" s="39">
        <f t="shared" si="1"/>
        <v>0</v>
      </c>
      <c r="G113" s="1"/>
      <c r="I113" s="1"/>
      <c r="J113" s="42">
        <f t="shared" si="2"/>
        <v>0</v>
      </c>
      <c r="K113" s="1"/>
      <c r="L113" s="1"/>
      <c r="M113" s="1"/>
      <c r="N113" s="1"/>
      <c r="O113" s="1"/>
      <c r="P113" s="1"/>
      <c r="Q113" s="1"/>
      <c r="R113" s="1"/>
      <c r="S113" s="1"/>
      <c r="T113" s="1"/>
      <c r="U113" s="1"/>
      <c r="V113" s="1"/>
      <c r="W113" s="1"/>
      <c r="X113" s="1"/>
      <c r="Y113" s="1"/>
      <c r="Z113" s="1"/>
    </row>
    <row r="114" ht="12.75" customHeight="1">
      <c r="A114" s="41">
        <f>BIL!I131</f>
        <v>113</v>
      </c>
      <c r="B114" s="42">
        <f>BIL!J131</f>
        <v>0</v>
      </c>
      <c r="C114" s="42">
        <f>BIL!K131</f>
        <v>0</v>
      </c>
      <c r="D114" s="42">
        <v>0.0</v>
      </c>
      <c r="E114" s="42">
        <v>0.0</v>
      </c>
      <c r="F114" s="39">
        <f t="shared" si="1"/>
        <v>0</v>
      </c>
      <c r="G114" s="1"/>
      <c r="I114" s="1"/>
      <c r="J114" s="42">
        <f t="shared" si="2"/>
        <v>0</v>
      </c>
      <c r="K114" s="1"/>
      <c r="L114" s="1"/>
      <c r="M114" s="1"/>
      <c r="N114" s="1"/>
      <c r="O114" s="1"/>
      <c r="P114" s="1"/>
      <c r="Q114" s="1"/>
      <c r="R114" s="1"/>
      <c r="S114" s="1"/>
      <c r="T114" s="1"/>
      <c r="U114" s="1"/>
      <c r="V114" s="1"/>
      <c r="W114" s="1"/>
      <c r="X114" s="1"/>
      <c r="Y114" s="1"/>
      <c r="Z114" s="1"/>
    </row>
    <row r="115" ht="12.75" customHeight="1">
      <c r="A115" s="41">
        <f>BIL!I132</f>
        <v>114</v>
      </c>
      <c r="B115" s="42">
        <f>BIL!J132</f>
        <v>0</v>
      </c>
      <c r="C115" s="42">
        <f>BIL!K132</f>
        <v>0</v>
      </c>
      <c r="D115" s="42">
        <v>0.0</v>
      </c>
      <c r="E115" s="42">
        <v>0.0</v>
      </c>
      <c r="F115" s="39">
        <f t="shared" si="1"/>
        <v>0</v>
      </c>
      <c r="G115" s="1"/>
      <c r="I115" s="1"/>
      <c r="J115" s="42">
        <f t="shared" si="2"/>
        <v>0</v>
      </c>
      <c r="K115" s="1"/>
      <c r="L115" s="1"/>
      <c r="M115" s="1"/>
      <c r="N115" s="1"/>
      <c r="O115" s="1"/>
      <c r="P115" s="1"/>
      <c r="Q115" s="1"/>
      <c r="R115" s="1"/>
      <c r="S115" s="1"/>
      <c r="T115" s="1"/>
      <c r="U115" s="1"/>
      <c r="V115" s="1"/>
      <c r="W115" s="1"/>
      <c r="X115" s="1"/>
      <c r="Y115" s="1"/>
      <c r="Z115" s="1"/>
    </row>
    <row r="116" ht="12.75" customHeight="1">
      <c r="A116" s="41">
        <f>BIL!I133</f>
        <v>115</v>
      </c>
      <c r="B116" s="42">
        <f>BIL!J133</f>
        <v>0</v>
      </c>
      <c r="C116" s="42">
        <f>BIL!K133</f>
        <v>0</v>
      </c>
      <c r="D116" s="42">
        <v>0.0</v>
      </c>
      <c r="E116" s="42">
        <v>0.0</v>
      </c>
      <c r="F116" s="39">
        <f t="shared" si="1"/>
        <v>0</v>
      </c>
      <c r="G116" s="1"/>
      <c r="I116" s="1"/>
      <c r="J116" s="42">
        <f t="shared" si="2"/>
        <v>0</v>
      </c>
      <c r="K116" s="1"/>
      <c r="L116" s="1"/>
      <c r="M116" s="1"/>
      <c r="N116" s="1"/>
      <c r="O116" s="1"/>
      <c r="P116" s="1"/>
      <c r="Q116" s="1"/>
      <c r="R116" s="1"/>
      <c r="S116" s="1"/>
      <c r="T116" s="1"/>
      <c r="U116" s="1"/>
      <c r="V116" s="1"/>
      <c r="W116" s="1"/>
      <c r="X116" s="1"/>
      <c r="Y116" s="1"/>
      <c r="Z116" s="1"/>
    </row>
    <row r="117" ht="12.75" customHeight="1">
      <c r="A117" s="41">
        <f>BIL!I134</f>
        <v>116</v>
      </c>
      <c r="B117" s="42">
        <f>BIL!J134</f>
        <v>0</v>
      </c>
      <c r="C117" s="42">
        <f>BIL!K134</f>
        <v>0</v>
      </c>
      <c r="D117" s="42">
        <v>0.0</v>
      </c>
      <c r="E117" s="42">
        <v>0.0</v>
      </c>
      <c r="F117" s="39">
        <f t="shared" si="1"/>
        <v>0</v>
      </c>
      <c r="G117" s="1"/>
      <c r="I117" s="1"/>
      <c r="J117" s="42">
        <f t="shared" si="2"/>
        <v>0</v>
      </c>
      <c r="K117" s="1"/>
      <c r="L117" s="1"/>
      <c r="M117" s="1"/>
      <c r="N117" s="1"/>
      <c r="O117" s="1"/>
      <c r="P117" s="1"/>
      <c r="Q117" s="1"/>
      <c r="R117" s="1"/>
      <c r="S117" s="1"/>
      <c r="T117" s="1"/>
      <c r="U117" s="1"/>
      <c r="V117" s="1"/>
      <c r="W117" s="1"/>
      <c r="X117" s="1"/>
      <c r="Y117" s="1"/>
      <c r="Z117" s="1"/>
    </row>
    <row r="118" ht="12.75" customHeight="1">
      <c r="A118" s="41">
        <f>BIL!I135</f>
        <v>117</v>
      </c>
      <c r="B118" s="42">
        <f>BIL!J135</f>
        <v>0</v>
      </c>
      <c r="C118" s="42">
        <f>BIL!K135</f>
        <v>0</v>
      </c>
      <c r="D118" s="42">
        <v>0.0</v>
      </c>
      <c r="E118" s="42">
        <v>0.0</v>
      </c>
      <c r="F118" s="39">
        <f t="shared" si="1"/>
        <v>0</v>
      </c>
      <c r="G118" s="1"/>
      <c r="I118" s="1"/>
      <c r="J118" s="42">
        <f t="shared" si="2"/>
        <v>0</v>
      </c>
      <c r="K118" s="1"/>
      <c r="L118" s="1"/>
      <c r="M118" s="1"/>
      <c r="N118" s="1"/>
      <c r="O118" s="1"/>
      <c r="P118" s="1"/>
      <c r="Q118" s="1"/>
      <c r="R118" s="1"/>
      <c r="S118" s="1"/>
      <c r="T118" s="1"/>
      <c r="U118" s="1"/>
      <c r="V118" s="1"/>
      <c r="W118" s="1"/>
      <c r="X118" s="1"/>
      <c r="Y118" s="1"/>
      <c r="Z118" s="1"/>
    </row>
    <row r="119" ht="12.75" customHeight="1">
      <c r="A119" s="41">
        <f>BIL!I136</f>
        <v>118</v>
      </c>
      <c r="B119" s="42">
        <f>BIL!J136</f>
        <v>0</v>
      </c>
      <c r="C119" s="42">
        <f>BIL!K136</f>
        <v>0</v>
      </c>
      <c r="D119" s="42">
        <v>0.0</v>
      </c>
      <c r="E119" s="42">
        <v>0.0</v>
      </c>
      <c r="F119" s="39">
        <f t="shared" si="1"/>
        <v>0</v>
      </c>
      <c r="G119" s="1"/>
      <c r="I119" s="1"/>
      <c r="J119" s="42">
        <f t="shared" si="2"/>
        <v>0</v>
      </c>
      <c r="K119" s="1"/>
      <c r="L119" s="1"/>
      <c r="M119" s="1"/>
      <c r="N119" s="1"/>
      <c r="O119" s="1"/>
      <c r="P119" s="1"/>
      <c r="Q119" s="1"/>
      <c r="R119" s="1"/>
      <c r="S119" s="1"/>
      <c r="T119" s="1"/>
      <c r="U119" s="1"/>
      <c r="V119" s="1"/>
      <c r="W119" s="1"/>
      <c r="X119" s="1"/>
      <c r="Y119" s="1"/>
      <c r="Z119" s="1"/>
    </row>
    <row r="120" ht="12.75" customHeight="1">
      <c r="A120" s="41">
        <f>BIL!I137</f>
        <v>119</v>
      </c>
      <c r="B120" s="42">
        <f>BIL!J137</f>
        <v>0</v>
      </c>
      <c r="C120" s="42">
        <f>BIL!K137</f>
        <v>0</v>
      </c>
      <c r="D120" s="42">
        <v>0.0</v>
      </c>
      <c r="E120" s="42">
        <v>0.0</v>
      </c>
      <c r="F120" s="39">
        <f t="shared" si="1"/>
        <v>0</v>
      </c>
      <c r="G120" s="1"/>
      <c r="I120" s="1"/>
      <c r="J120" s="42">
        <f t="shared" si="2"/>
        <v>0</v>
      </c>
      <c r="K120" s="1"/>
      <c r="L120" s="1"/>
      <c r="M120" s="1"/>
      <c r="N120" s="1"/>
      <c r="O120" s="1"/>
      <c r="P120" s="1"/>
      <c r="Q120" s="1"/>
      <c r="R120" s="1"/>
      <c r="S120" s="1"/>
      <c r="T120" s="1"/>
      <c r="U120" s="1"/>
      <c r="V120" s="1"/>
      <c r="W120" s="1"/>
      <c r="X120" s="1"/>
      <c r="Y120" s="1"/>
      <c r="Z120" s="1"/>
    </row>
    <row r="121" ht="12.75" customHeight="1">
      <c r="A121" s="41">
        <f>BIL!I138</f>
        <v>120</v>
      </c>
      <c r="B121" s="42">
        <f>BIL!J138</f>
        <v>0</v>
      </c>
      <c r="C121" s="42">
        <f>BIL!K138</f>
        <v>0</v>
      </c>
      <c r="D121" s="42">
        <v>0.0</v>
      </c>
      <c r="E121" s="42">
        <v>0.0</v>
      </c>
      <c r="F121" s="39">
        <f t="shared" si="1"/>
        <v>0</v>
      </c>
      <c r="G121" s="1"/>
      <c r="I121" s="1"/>
      <c r="J121" s="42">
        <f t="shared" si="2"/>
        <v>0</v>
      </c>
      <c r="K121" s="1"/>
      <c r="L121" s="1"/>
      <c r="M121" s="1"/>
      <c r="N121" s="1"/>
      <c r="O121" s="1"/>
      <c r="P121" s="1"/>
      <c r="Q121" s="1"/>
      <c r="R121" s="1"/>
      <c r="S121" s="1"/>
      <c r="T121" s="1"/>
      <c r="U121" s="1"/>
      <c r="V121" s="1"/>
      <c r="W121" s="1"/>
      <c r="X121" s="1"/>
      <c r="Y121" s="1"/>
      <c r="Z121" s="1"/>
    </row>
    <row r="122" ht="12.75" customHeight="1">
      <c r="A122" s="41">
        <f>BIL!I139</f>
        <v>121</v>
      </c>
      <c r="B122" s="42">
        <f>BIL!J139</f>
        <v>0</v>
      </c>
      <c r="C122" s="42">
        <f>BIL!K139</f>
        <v>0</v>
      </c>
      <c r="D122" s="42">
        <v>0.0</v>
      </c>
      <c r="E122" s="42">
        <v>0.0</v>
      </c>
      <c r="F122" s="39">
        <f t="shared" si="1"/>
        <v>0</v>
      </c>
      <c r="G122" s="1"/>
      <c r="I122" s="1"/>
      <c r="J122" s="42">
        <f t="shared" si="2"/>
        <v>0</v>
      </c>
      <c r="K122" s="1"/>
      <c r="L122" s="1"/>
      <c r="M122" s="1"/>
      <c r="N122" s="1"/>
      <c r="O122" s="1"/>
      <c r="P122" s="1"/>
      <c r="Q122" s="1"/>
      <c r="R122" s="1"/>
      <c r="S122" s="1"/>
      <c r="T122" s="1"/>
      <c r="U122" s="1"/>
      <c r="V122" s="1"/>
      <c r="W122" s="1"/>
      <c r="X122" s="1"/>
      <c r="Y122" s="1"/>
      <c r="Z122" s="1"/>
    </row>
    <row r="123" ht="12.75" customHeight="1">
      <c r="A123" s="41">
        <f>BIL!I140</f>
        <v>122</v>
      </c>
      <c r="B123" s="42">
        <f>BIL!J140</f>
        <v>0</v>
      </c>
      <c r="C123" s="42">
        <f>BIL!K140</f>
        <v>0</v>
      </c>
      <c r="D123" s="42">
        <v>0.0</v>
      </c>
      <c r="E123" s="42">
        <v>0.0</v>
      </c>
      <c r="F123" s="39">
        <f t="shared" si="1"/>
        <v>0</v>
      </c>
      <c r="G123" s="1"/>
      <c r="I123" s="1"/>
      <c r="J123" s="42">
        <f t="shared" si="2"/>
        <v>0</v>
      </c>
      <c r="K123" s="1"/>
      <c r="L123" s="1"/>
      <c r="M123" s="1"/>
      <c r="N123" s="1"/>
      <c r="O123" s="1"/>
      <c r="P123" s="1"/>
      <c r="Q123" s="1"/>
      <c r="R123" s="1"/>
      <c r="S123" s="1"/>
      <c r="T123" s="1"/>
      <c r="U123" s="1"/>
      <c r="V123" s="1"/>
      <c r="W123" s="1"/>
      <c r="X123" s="1"/>
      <c r="Y123" s="1"/>
      <c r="Z123" s="1"/>
    </row>
    <row r="124" ht="12.75" customHeight="1">
      <c r="A124" s="41">
        <f>BIL!I141</f>
        <v>123</v>
      </c>
      <c r="B124" s="42">
        <f>BIL!J141</f>
        <v>0</v>
      </c>
      <c r="C124" s="42">
        <f>BIL!K141</f>
        <v>0</v>
      </c>
      <c r="D124" s="42">
        <v>0.0</v>
      </c>
      <c r="E124" s="42">
        <v>0.0</v>
      </c>
      <c r="F124" s="39">
        <f t="shared" si="1"/>
        <v>0</v>
      </c>
      <c r="G124" s="1"/>
      <c r="I124" s="1"/>
      <c r="J124" s="42">
        <f t="shared" si="2"/>
        <v>0</v>
      </c>
      <c r="K124" s="1"/>
      <c r="L124" s="1"/>
      <c r="M124" s="1"/>
      <c r="N124" s="1"/>
      <c r="O124" s="1"/>
      <c r="P124" s="1"/>
      <c r="Q124" s="1"/>
      <c r="R124" s="1"/>
      <c r="S124" s="1"/>
      <c r="T124" s="1"/>
      <c r="U124" s="1"/>
      <c r="V124" s="1"/>
      <c r="W124" s="1"/>
      <c r="X124" s="1"/>
      <c r="Y124" s="1"/>
      <c r="Z124" s="1"/>
    </row>
    <row r="125" ht="12.75" customHeight="1">
      <c r="A125" s="41">
        <f>BIL!I142</f>
        <v>124</v>
      </c>
      <c r="B125" s="42">
        <f>BIL!J142</f>
        <v>0</v>
      </c>
      <c r="C125" s="42">
        <f>BIL!K142</f>
        <v>0</v>
      </c>
      <c r="D125" s="42">
        <v>0.0</v>
      </c>
      <c r="E125" s="42">
        <v>0.0</v>
      </c>
      <c r="F125" s="39">
        <f t="shared" si="1"/>
        <v>0</v>
      </c>
      <c r="G125" s="1"/>
      <c r="I125" s="1"/>
      <c r="J125" s="42">
        <f t="shared" si="2"/>
        <v>0</v>
      </c>
      <c r="K125" s="1"/>
      <c r="L125" s="1"/>
      <c r="M125" s="1"/>
      <c r="N125" s="1"/>
      <c r="O125" s="1"/>
      <c r="P125" s="1"/>
      <c r="Q125" s="1"/>
      <c r="R125" s="1"/>
      <c r="S125" s="1"/>
      <c r="T125" s="1"/>
      <c r="U125" s="1"/>
      <c r="V125" s="1"/>
      <c r="W125" s="1"/>
      <c r="X125" s="1"/>
      <c r="Y125" s="1"/>
      <c r="Z125" s="1"/>
    </row>
    <row r="126" ht="12.75" customHeight="1">
      <c r="A126" s="41">
        <f>BIL!I143</f>
        <v>125</v>
      </c>
      <c r="B126" s="42">
        <f>BIL!J143</f>
        <v>0</v>
      </c>
      <c r="C126" s="42">
        <f>BIL!K143</f>
        <v>0</v>
      </c>
      <c r="D126" s="42">
        <v>0.0</v>
      </c>
      <c r="E126" s="42">
        <v>0.0</v>
      </c>
      <c r="F126" s="39">
        <f t="shared" si="1"/>
        <v>0</v>
      </c>
      <c r="G126" s="1"/>
      <c r="I126" s="1"/>
      <c r="J126" s="42">
        <f t="shared" si="2"/>
        <v>0</v>
      </c>
      <c r="K126" s="1"/>
      <c r="L126" s="1"/>
      <c r="M126" s="1"/>
      <c r="N126" s="1"/>
      <c r="O126" s="1"/>
      <c r="P126" s="1"/>
      <c r="Q126" s="1"/>
      <c r="R126" s="1"/>
      <c r="S126" s="1"/>
      <c r="T126" s="1"/>
      <c r="U126" s="1"/>
      <c r="V126" s="1"/>
      <c r="W126" s="1"/>
      <c r="X126" s="1"/>
      <c r="Y126" s="1"/>
      <c r="Z126" s="1"/>
    </row>
    <row r="127" ht="12.75" customHeight="1">
      <c r="A127" s="41">
        <f>BIL!I144</f>
        <v>126</v>
      </c>
      <c r="B127" s="42">
        <f>BIL!J144</f>
        <v>0</v>
      </c>
      <c r="C127" s="42">
        <f>BIL!K144</f>
        <v>0</v>
      </c>
      <c r="D127" s="42">
        <v>0.0</v>
      </c>
      <c r="E127" s="42">
        <v>0.0</v>
      </c>
      <c r="F127" s="39">
        <f t="shared" si="1"/>
        <v>0</v>
      </c>
      <c r="G127" s="1"/>
      <c r="I127" s="1"/>
      <c r="J127" s="42">
        <f t="shared" si="2"/>
        <v>0</v>
      </c>
      <c r="K127" s="1"/>
      <c r="L127" s="1"/>
      <c r="M127" s="1"/>
      <c r="N127" s="1"/>
      <c r="O127" s="1"/>
      <c r="P127" s="1"/>
      <c r="Q127" s="1"/>
      <c r="R127" s="1"/>
      <c r="S127" s="1"/>
      <c r="T127" s="1"/>
      <c r="U127" s="1"/>
      <c r="V127" s="1"/>
      <c r="W127" s="1"/>
      <c r="X127" s="1"/>
      <c r="Y127" s="1"/>
      <c r="Z127" s="1"/>
    </row>
    <row r="128" ht="12.75" customHeight="1">
      <c r="A128" s="41">
        <f>BIL!I145</f>
        <v>127</v>
      </c>
      <c r="B128" s="42">
        <f>BIL!J145</f>
        <v>0</v>
      </c>
      <c r="C128" s="42">
        <f>BIL!K145</f>
        <v>0</v>
      </c>
      <c r="D128" s="42">
        <v>0.0</v>
      </c>
      <c r="E128" s="42">
        <v>0.0</v>
      </c>
      <c r="F128" s="39">
        <f t="shared" si="1"/>
        <v>0</v>
      </c>
      <c r="G128" s="1"/>
      <c r="I128" s="1"/>
      <c r="J128" s="42">
        <f t="shared" si="2"/>
        <v>0</v>
      </c>
      <c r="K128" s="1"/>
      <c r="L128" s="1"/>
      <c r="M128" s="1"/>
      <c r="N128" s="1"/>
      <c r="O128" s="1"/>
      <c r="P128" s="1"/>
      <c r="Q128" s="1"/>
      <c r="R128" s="1"/>
      <c r="S128" s="1"/>
      <c r="T128" s="1"/>
      <c r="U128" s="1"/>
      <c r="V128" s="1"/>
      <c r="W128" s="1"/>
      <c r="X128" s="1"/>
      <c r="Y128" s="1"/>
      <c r="Z128" s="1"/>
    </row>
    <row r="129" ht="12.75" customHeight="1">
      <c r="A129" s="41">
        <f>BIL!I146</f>
        <v>128</v>
      </c>
      <c r="B129" s="42">
        <f>BIL!J146</f>
        <v>0</v>
      </c>
      <c r="C129" s="42">
        <f>BIL!K146</f>
        <v>0</v>
      </c>
      <c r="D129" s="42">
        <v>0.0</v>
      </c>
      <c r="E129" s="42">
        <v>0.0</v>
      </c>
      <c r="F129" s="39">
        <f t="shared" si="1"/>
        <v>0</v>
      </c>
      <c r="G129" s="1"/>
      <c r="I129" s="1"/>
      <c r="J129" s="42">
        <f t="shared" si="2"/>
        <v>0</v>
      </c>
      <c r="K129" s="1"/>
      <c r="L129" s="1"/>
      <c r="M129" s="1"/>
      <c r="N129" s="1"/>
      <c r="O129" s="1"/>
      <c r="P129" s="1"/>
      <c r="Q129" s="1"/>
      <c r="R129" s="1"/>
      <c r="S129" s="1"/>
      <c r="T129" s="1"/>
      <c r="U129" s="1"/>
      <c r="V129" s="1"/>
      <c r="W129" s="1"/>
      <c r="X129" s="1"/>
      <c r="Y129" s="1"/>
      <c r="Z129" s="1"/>
    </row>
    <row r="130" ht="12.75" customHeight="1">
      <c r="A130" s="41">
        <f>BIL!I147</f>
        <v>129</v>
      </c>
      <c r="B130" s="42">
        <f>BIL!J147</f>
        <v>0</v>
      </c>
      <c r="C130" s="42">
        <f>BIL!K147</f>
        <v>0</v>
      </c>
      <c r="D130" s="42">
        <v>0.0</v>
      </c>
      <c r="E130" s="42">
        <v>0.0</v>
      </c>
      <c r="F130" s="39">
        <f t="shared" si="1"/>
        <v>0</v>
      </c>
      <c r="G130" s="1"/>
      <c r="I130" s="1"/>
      <c r="J130" s="42">
        <f t="shared" si="2"/>
        <v>0</v>
      </c>
      <c r="K130" s="1"/>
      <c r="L130" s="1"/>
      <c r="M130" s="1"/>
      <c r="N130" s="1"/>
      <c r="O130" s="1"/>
      <c r="P130" s="1"/>
      <c r="Q130" s="1"/>
      <c r="R130" s="1"/>
      <c r="S130" s="1"/>
      <c r="T130" s="1"/>
      <c r="U130" s="1"/>
      <c r="V130" s="1"/>
      <c r="W130" s="1"/>
      <c r="X130" s="1"/>
      <c r="Y130" s="1"/>
      <c r="Z130" s="1"/>
    </row>
    <row r="131" ht="12.75" customHeight="1">
      <c r="A131" s="41">
        <f>BIL!I148</f>
        <v>130</v>
      </c>
      <c r="B131" s="42">
        <f>BIL!J148</f>
        <v>0</v>
      </c>
      <c r="C131" s="42">
        <f>BIL!K148</f>
        <v>0</v>
      </c>
      <c r="D131" s="42">
        <v>0.0</v>
      </c>
      <c r="E131" s="42">
        <v>0.0</v>
      </c>
      <c r="F131" s="39">
        <f t="shared" si="1"/>
        <v>0</v>
      </c>
      <c r="G131" s="1"/>
      <c r="I131" s="1"/>
      <c r="J131" s="42">
        <f t="shared" si="2"/>
        <v>0</v>
      </c>
      <c r="K131" s="1"/>
      <c r="L131" s="1"/>
      <c r="M131" s="1"/>
      <c r="N131" s="1"/>
      <c r="O131" s="1"/>
      <c r="P131" s="1"/>
      <c r="Q131" s="1"/>
      <c r="R131" s="1"/>
      <c r="S131" s="1"/>
      <c r="T131" s="1"/>
      <c r="U131" s="1"/>
      <c r="V131" s="1"/>
      <c r="W131" s="1"/>
      <c r="X131" s="1"/>
      <c r="Y131" s="1"/>
      <c r="Z131" s="1"/>
    </row>
    <row r="132" ht="12.75" customHeight="1">
      <c r="A132" s="41">
        <f>BIL!I149</f>
        <v>131</v>
      </c>
      <c r="B132" s="42">
        <f>BIL!J149</f>
        <v>0</v>
      </c>
      <c r="C132" s="42">
        <f>BIL!K149</f>
        <v>0</v>
      </c>
      <c r="D132" s="42">
        <v>0.0</v>
      </c>
      <c r="E132" s="42">
        <v>0.0</v>
      </c>
      <c r="F132" s="39">
        <f t="shared" si="1"/>
        <v>0</v>
      </c>
      <c r="G132" s="1"/>
      <c r="I132" s="1"/>
      <c r="J132" s="42">
        <f t="shared" si="2"/>
        <v>0</v>
      </c>
      <c r="K132" s="1"/>
      <c r="L132" s="1"/>
      <c r="M132" s="1"/>
      <c r="N132" s="1"/>
      <c r="O132" s="1"/>
      <c r="P132" s="1"/>
      <c r="Q132" s="1"/>
      <c r="R132" s="1"/>
      <c r="S132" s="1"/>
      <c r="T132" s="1"/>
      <c r="U132" s="1"/>
      <c r="V132" s="1"/>
      <c r="W132" s="1"/>
      <c r="X132" s="1"/>
      <c r="Y132" s="1"/>
      <c r="Z132" s="1"/>
    </row>
    <row r="133" ht="12.75" customHeight="1">
      <c r="A133" s="41">
        <f>BIL!I150</f>
        <v>132</v>
      </c>
      <c r="B133" s="42">
        <f>BIL!J150</f>
        <v>0</v>
      </c>
      <c r="C133" s="42">
        <f>BIL!K150</f>
        <v>0</v>
      </c>
      <c r="D133" s="42">
        <v>0.0</v>
      </c>
      <c r="E133" s="42">
        <v>0.0</v>
      </c>
      <c r="F133" s="39">
        <f t="shared" si="1"/>
        <v>0</v>
      </c>
      <c r="G133" s="1"/>
      <c r="I133" s="1"/>
      <c r="J133" s="42">
        <f t="shared" si="2"/>
        <v>0</v>
      </c>
      <c r="K133" s="1"/>
      <c r="L133" s="1"/>
      <c r="M133" s="1"/>
      <c r="N133" s="1"/>
      <c r="O133" s="1"/>
      <c r="P133" s="1"/>
      <c r="Q133" s="1"/>
      <c r="R133" s="1"/>
      <c r="S133" s="1"/>
      <c r="T133" s="1"/>
      <c r="U133" s="1"/>
      <c r="V133" s="1"/>
      <c r="W133" s="1"/>
      <c r="X133" s="1"/>
      <c r="Y133" s="1"/>
      <c r="Z133" s="1"/>
    </row>
    <row r="134" ht="12.75" customHeight="1">
      <c r="A134" s="41">
        <f>BIL!I151</f>
        <v>133</v>
      </c>
      <c r="B134" s="42">
        <f>BIL!J151</f>
        <v>0</v>
      </c>
      <c r="C134" s="42">
        <f>BIL!K151</f>
        <v>0</v>
      </c>
      <c r="D134" s="42">
        <v>0.0</v>
      </c>
      <c r="E134" s="42">
        <v>0.0</v>
      </c>
      <c r="F134" s="39">
        <f t="shared" si="1"/>
        <v>0</v>
      </c>
      <c r="G134" s="1"/>
      <c r="I134" s="1"/>
      <c r="J134" s="42">
        <f t="shared" si="2"/>
        <v>0</v>
      </c>
      <c r="K134" s="1"/>
      <c r="L134" s="1"/>
      <c r="M134" s="1"/>
      <c r="N134" s="1"/>
      <c r="O134" s="1"/>
      <c r="P134" s="1"/>
      <c r="Q134" s="1"/>
      <c r="R134" s="1"/>
      <c r="S134" s="1"/>
      <c r="T134" s="1"/>
      <c r="U134" s="1"/>
      <c r="V134" s="1"/>
      <c r="W134" s="1"/>
      <c r="X134" s="1"/>
      <c r="Y134" s="1"/>
      <c r="Z134" s="1"/>
    </row>
    <row r="135" ht="12.75" customHeight="1">
      <c r="A135" s="41">
        <f>BIL!I152</f>
        <v>134</v>
      </c>
      <c r="B135" s="42">
        <f>BIL!J152</f>
        <v>0</v>
      </c>
      <c r="C135" s="42">
        <f>BIL!K152</f>
        <v>0</v>
      </c>
      <c r="D135" s="42">
        <v>0.0</v>
      </c>
      <c r="E135" s="42">
        <v>0.0</v>
      </c>
      <c r="F135" s="39">
        <f t="shared" si="1"/>
        <v>0</v>
      </c>
      <c r="G135" s="1"/>
      <c r="I135" s="1"/>
      <c r="J135" s="42">
        <f t="shared" si="2"/>
        <v>0</v>
      </c>
      <c r="K135" s="1"/>
      <c r="L135" s="1"/>
      <c r="M135" s="1"/>
      <c r="N135" s="1"/>
      <c r="O135" s="1"/>
      <c r="P135" s="1"/>
      <c r="Q135" s="1"/>
      <c r="R135" s="1"/>
      <c r="S135" s="1"/>
      <c r="T135" s="1"/>
      <c r="U135" s="1"/>
      <c r="V135" s="1"/>
      <c r="W135" s="1"/>
      <c r="X135" s="1"/>
      <c r="Y135" s="1"/>
      <c r="Z135" s="1"/>
    </row>
    <row r="136" ht="12.75" customHeight="1">
      <c r="A136" s="41">
        <f>BIL!I153</f>
        <v>135</v>
      </c>
      <c r="B136" s="42">
        <f>BIL!J153</f>
        <v>0</v>
      </c>
      <c r="C136" s="42">
        <f>BIL!K153</f>
        <v>0</v>
      </c>
      <c r="D136" s="42">
        <v>0.0</v>
      </c>
      <c r="E136" s="42">
        <v>0.0</v>
      </c>
      <c r="F136" s="39">
        <f t="shared" si="1"/>
        <v>0</v>
      </c>
      <c r="G136" s="1"/>
      <c r="I136" s="1"/>
      <c r="J136" s="42">
        <f t="shared" si="2"/>
        <v>0</v>
      </c>
      <c r="K136" s="1"/>
      <c r="L136" s="1"/>
      <c r="M136" s="1"/>
      <c r="N136" s="1"/>
      <c r="O136" s="1"/>
      <c r="P136" s="1"/>
      <c r="Q136" s="1"/>
      <c r="R136" s="1"/>
      <c r="S136" s="1"/>
      <c r="T136" s="1"/>
      <c r="U136" s="1"/>
      <c r="V136" s="1"/>
      <c r="W136" s="1"/>
      <c r="X136" s="1"/>
      <c r="Y136" s="1"/>
      <c r="Z136" s="1"/>
    </row>
    <row r="137" ht="12.75" customHeight="1">
      <c r="A137" s="41">
        <f>BIL!I154</f>
        <v>136</v>
      </c>
      <c r="B137" s="42">
        <f>BIL!J154</f>
        <v>0</v>
      </c>
      <c r="C137" s="42">
        <f>BIL!K154</f>
        <v>0</v>
      </c>
      <c r="D137" s="42">
        <v>0.0</v>
      </c>
      <c r="E137" s="42">
        <v>0.0</v>
      </c>
      <c r="F137" s="39">
        <f t="shared" si="1"/>
        <v>0</v>
      </c>
      <c r="G137" s="1"/>
      <c r="I137" s="1"/>
      <c r="J137" s="42">
        <f t="shared" si="2"/>
        <v>0</v>
      </c>
      <c r="K137" s="1"/>
      <c r="L137" s="1"/>
      <c r="M137" s="1"/>
      <c r="N137" s="1"/>
      <c r="O137" s="1"/>
      <c r="P137" s="1"/>
      <c r="Q137" s="1"/>
      <c r="R137" s="1"/>
      <c r="S137" s="1"/>
      <c r="T137" s="1"/>
      <c r="U137" s="1"/>
      <c r="V137" s="1"/>
      <c r="W137" s="1"/>
      <c r="X137" s="1"/>
      <c r="Y137" s="1"/>
      <c r="Z137" s="1"/>
    </row>
    <row r="138" ht="12.75" customHeight="1">
      <c r="A138" s="41">
        <f>BIL!I155</f>
        <v>137</v>
      </c>
      <c r="B138" s="42">
        <f>BIL!J155</f>
        <v>0</v>
      </c>
      <c r="C138" s="42">
        <f>BIL!K155</f>
        <v>0</v>
      </c>
      <c r="D138" s="42">
        <v>0.0</v>
      </c>
      <c r="E138" s="42">
        <v>0.0</v>
      </c>
      <c r="F138" s="39">
        <f t="shared" si="1"/>
        <v>0</v>
      </c>
      <c r="G138" s="1"/>
      <c r="I138" s="1"/>
      <c r="J138" s="42">
        <f t="shared" si="2"/>
        <v>0</v>
      </c>
      <c r="K138" s="1"/>
      <c r="L138" s="1"/>
      <c r="M138" s="1"/>
      <c r="N138" s="1"/>
      <c r="O138" s="1"/>
      <c r="P138" s="1"/>
      <c r="Q138" s="1"/>
      <c r="R138" s="1"/>
      <c r="S138" s="1"/>
      <c r="T138" s="1"/>
      <c r="U138" s="1"/>
      <c r="V138" s="1"/>
      <c r="W138" s="1"/>
      <c r="X138" s="1"/>
      <c r="Y138" s="1"/>
      <c r="Z138" s="1"/>
    </row>
    <row r="139" ht="12.75" customHeight="1">
      <c r="A139" s="41">
        <f>BIL!I156</f>
        <v>138</v>
      </c>
      <c r="B139" s="42">
        <f>BIL!J156</f>
        <v>0</v>
      </c>
      <c r="C139" s="42">
        <f>BIL!K156</f>
        <v>0</v>
      </c>
      <c r="D139" s="42">
        <v>0.0</v>
      </c>
      <c r="E139" s="42">
        <v>0.0</v>
      </c>
      <c r="F139" s="39">
        <f t="shared" si="1"/>
        <v>0</v>
      </c>
      <c r="G139" s="1"/>
      <c r="I139" s="1"/>
      <c r="J139" s="42">
        <f t="shared" si="2"/>
        <v>0</v>
      </c>
      <c r="K139" s="1"/>
      <c r="L139" s="1"/>
      <c r="M139" s="1"/>
      <c r="N139" s="1"/>
      <c r="O139" s="1"/>
      <c r="P139" s="1"/>
      <c r="Q139" s="1"/>
      <c r="R139" s="1"/>
      <c r="S139" s="1"/>
      <c r="T139" s="1"/>
      <c r="U139" s="1"/>
      <c r="V139" s="1"/>
      <c r="W139" s="1"/>
      <c r="X139" s="1"/>
      <c r="Y139" s="1"/>
      <c r="Z139" s="1"/>
    </row>
    <row r="140" ht="12.75" customHeight="1">
      <c r="A140" s="41">
        <f>BIL!I157</f>
        <v>139</v>
      </c>
      <c r="B140" s="42">
        <f>BIL!J157</f>
        <v>0</v>
      </c>
      <c r="C140" s="42">
        <f>BIL!K157</f>
        <v>0</v>
      </c>
      <c r="D140" s="42">
        <v>0.0</v>
      </c>
      <c r="E140" s="42">
        <v>0.0</v>
      </c>
      <c r="F140" s="39">
        <f t="shared" si="1"/>
        <v>0</v>
      </c>
      <c r="G140" s="1"/>
      <c r="I140" s="1"/>
      <c r="J140" s="42">
        <f t="shared" si="2"/>
        <v>0</v>
      </c>
      <c r="K140" s="1"/>
      <c r="L140" s="1"/>
      <c r="M140" s="1"/>
      <c r="N140" s="1"/>
      <c r="O140" s="1"/>
      <c r="P140" s="1"/>
      <c r="Q140" s="1"/>
      <c r="R140" s="1"/>
      <c r="S140" s="1"/>
      <c r="T140" s="1"/>
      <c r="U140" s="1"/>
      <c r="V140" s="1"/>
      <c r="W140" s="1"/>
      <c r="X140" s="1"/>
      <c r="Y140" s="1"/>
      <c r="Z140" s="1"/>
    </row>
    <row r="141" ht="12.75" customHeight="1">
      <c r="A141" s="41">
        <f>BIL!I158</f>
        <v>140</v>
      </c>
      <c r="B141" s="42">
        <f>BIL!J158</f>
        <v>0</v>
      </c>
      <c r="C141" s="42">
        <f>BIL!K158</f>
        <v>0</v>
      </c>
      <c r="D141" s="42">
        <v>0.0</v>
      </c>
      <c r="E141" s="42">
        <v>0.0</v>
      </c>
      <c r="F141" s="39">
        <f t="shared" si="1"/>
        <v>0</v>
      </c>
      <c r="G141" s="1"/>
      <c r="I141" s="1"/>
      <c r="J141" s="42">
        <f t="shared" si="2"/>
        <v>0</v>
      </c>
      <c r="K141" s="1"/>
      <c r="L141" s="1"/>
      <c r="M141" s="1"/>
      <c r="N141" s="1"/>
      <c r="O141" s="1"/>
      <c r="P141" s="1"/>
      <c r="Q141" s="1"/>
      <c r="R141" s="1"/>
      <c r="S141" s="1"/>
      <c r="T141" s="1"/>
      <c r="U141" s="1"/>
      <c r="V141" s="1"/>
      <c r="W141" s="1"/>
      <c r="X141" s="1"/>
      <c r="Y141" s="1"/>
      <c r="Z141" s="1"/>
    </row>
    <row r="142" ht="12.75" customHeight="1">
      <c r="A142" s="41">
        <f>BIL!I159</f>
        <v>141</v>
      </c>
      <c r="B142" s="42">
        <f>BIL!J159</f>
        <v>0</v>
      </c>
      <c r="C142" s="42">
        <f>BIL!K159</f>
        <v>0</v>
      </c>
      <c r="D142" s="42">
        <v>0.0</v>
      </c>
      <c r="E142" s="42">
        <v>0.0</v>
      </c>
      <c r="F142" s="39">
        <f t="shared" si="1"/>
        <v>0</v>
      </c>
      <c r="G142" s="1"/>
      <c r="I142" s="1"/>
      <c r="J142" s="42">
        <f t="shared" si="2"/>
        <v>0</v>
      </c>
      <c r="K142" s="1"/>
      <c r="L142" s="1"/>
      <c r="M142" s="1"/>
      <c r="N142" s="1"/>
      <c r="O142" s="1"/>
      <c r="P142" s="1"/>
      <c r="Q142" s="1"/>
      <c r="R142" s="1"/>
      <c r="S142" s="1"/>
      <c r="T142" s="1"/>
      <c r="U142" s="1"/>
      <c r="V142" s="1"/>
      <c r="W142" s="1"/>
      <c r="X142" s="1"/>
      <c r="Y142" s="1"/>
      <c r="Z142" s="1"/>
    </row>
    <row r="143" ht="12.75" customHeight="1">
      <c r="A143" s="41">
        <f>BIL!I160</f>
        <v>142</v>
      </c>
      <c r="B143" s="42">
        <f>BIL!J160</f>
        <v>0</v>
      </c>
      <c r="C143" s="42">
        <f>BIL!K160</f>
        <v>0</v>
      </c>
      <c r="D143" s="42">
        <v>0.0</v>
      </c>
      <c r="E143" s="42">
        <v>0.0</v>
      </c>
      <c r="F143" s="39">
        <f t="shared" si="1"/>
        <v>0</v>
      </c>
      <c r="G143" s="1"/>
      <c r="I143" s="1"/>
      <c r="J143" s="42">
        <f t="shared" si="2"/>
        <v>0</v>
      </c>
      <c r="K143" s="1"/>
      <c r="L143" s="1"/>
      <c r="M143" s="1"/>
      <c r="N143" s="1"/>
      <c r="O143" s="1"/>
      <c r="P143" s="1"/>
      <c r="Q143" s="1"/>
      <c r="R143" s="1"/>
      <c r="S143" s="1"/>
      <c r="T143" s="1"/>
      <c r="U143" s="1"/>
      <c r="V143" s="1"/>
      <c r="W143" s="1"/>
      <c r="X143" s="1"/>
      <c r="Y143" s="1"/>
      <c r="Z143" s="1"/>
    </row>
    <row r="144" ht="12.75" customHeight="1">
      <c r="A144" s="41">
        <f>BIL!I161</f>
        <v>143</v>
      </c>
      <c r="B144" s="42">
        <f>BIL!J161</f>
        <v>0</v>
      </c>
      <c r="C144" s="42">
        <f>BIL!K161</f>
        <v>0</v>
      </c>
      <c r="D144" s="42">
        <v>0.0</v>
      </c>
      <c r="E144" s="42">
        <v>0.0</v>
      </c>
      <c r="F144" s="39">
        <f t="shared" si="1"/>
        <v>0</v>
      </c>
      <c r="G144" s="1"/>
      <c r="I144" s="1"/>
      <c r="J144" s="42">
        <f t="shared" si="2"/>
        <v>0</v>
      </c>
      <c r="K144" s="1"/>
      <c r="L144" s="1"/>
      <c r="M144" s="1"/>
      <c r="N144" s="1"/>
      <c r="O144" s="1"/>
      <c r="P144" s="1"/>
      <c r="Q144" s="1"/>
      <c r="R144" s="1"/>
      <c r="S144" s="1"/>
      <c r="T144" s="1"/>
      <c r="U144" s="1"/>
      <c r="V144" s="1"/>
      <c r="W144" s="1"/>
      <c r="X144" s="1"/>
      <c r="Y144" s="1"/>
      <c r="Z144" s="1"/>
    </row>
    <row r="145" ht="12.75" customHeight="1">
      <c r="A145" s="41">
        <f>BIL!I162</f>
        <v>144</v>
      </c>
      <c r="B145" s="42">
        <f>BIL!J162</f>
        <v>0</v>
      </c>
      <c r="C145" s="42">
        <f>BIL!K162</f>
        <v>0</v>
      </c>
      <c r="D145" s="42">
        <v>0.0</v>
      </c>
      <c r="E145" s="42">
        <v>0.0</v>
      </c>
      <c r="F145" s="39">
        <f t="shared" si="1"/>
        <v>0</v>
      </c>
      <c r="G145" s="1"/>
      <c r="I145" s="1"/>
      <c r="J145" s="42">
        <f t="shared" si="2"/>
        <v>0</v>
      </c>
      <c r="K145" s="1"/>
      <c r="L145" s="1"/>
      <c r="M145" s="1"/>
      <c r="N145" s="1"/>
      <c r="O145" s="1"/>
      <c r="P145" s="1"/>
      <c r="Q145" s="1"/>
      <c r="R145" s="1"/>
      <c r="S145" s="1"/>
      <c r="T145" s="1"/>
      <c r="U145" s="1"/>
      <c r="V145" s="1"/>
      <c r="W145" s="1"/>
      <c r="X145" s="1"/>
      <c r="Y145" s="1"/>
      <c r="Z145" s="1"/>
    </row>
    <row r="146" ht="12.75" customHeight="1">
      <c r="A146" s="41">
        <f>BIL!I164</f>
        <v>145</v>
      </c>
      <c r="B146" s="42">
        <f>BIL!J164</f>
        <v>32492</v>
      </c>
      <c r="C146" s="42">
        <f>BIL!K164</f>
        <v>24654</v>
      </c>
      <c r="D146" s="42">
        <v>0.0</v>
      </c>
      <c r="E146" s="42">
        <v>0.0</v>
      </c>
      <c r="F146" s="39">
        <f t="shared" si="1"/>
        <v>118610</v>
      </c>
      <c r="G146" s="1"/>
      <c r="I146" s="1"/>
      <c r="J146" s="42">
        <f t="shared" si="2"/>
        <v>0</v>
      </c>
      <c r="K146" s="1"/>
      <c r="L146" s="1"/>
      <c r="M146" s="1"/>
      <c r="N146" s="1"/>
      <c r="O146" s="1"/>
      <c r="P146" s="1"/>
      <c r="Q146" s="1"/>
      <c r="R146" s="1"/>
      <c r="S146" s="1"/>
      <c r="T146" s="1"/>
      <c r="U146" s="1"/>
      <c r="V146" s="1"/>
      <c r="W146" s="1"/>
      <c r="X146" s="1"/>
      <c r="Y146" s="1"/>
      <c r="Z146" s="1"/>
    </row>
    <row r="147" ht="12.75" customHeight="1">
      <c r="A147" s="41">
        <f>BIL!I165</f>
        <v>146</v>
      </c>
      <c r="B147" s="42">
        <f>BIL!J165</f>
        <v>1250</v>
      </c>
      <c r="C147" s="42">
        <f>BIL!K165</f>
        <v>1281</v>
      </c>
      <c r="D147" s="42">
        <v>0.0</v>
      </c>
      <c r="E147" s="42">
        <v>0.0</v>
      </c>
      <c r="F147" s="39">
        <f t="shared" si="1"/>
        <v>5565.52</v>
      </c>
      <c r="G147" s="1"/>
      <c r="I147" s="1"/>
      <c r="J147" s="42">
        <f t="shared" si="2"/>
        <v>0</v>
      </c>
      <c r="K147" s="1"/>
      <c r="L147" s="1"/>
      <c r="M147" s="1"/>
      <c r="N147" s="1"/>
      <c r="O147" s="1"/>
      <c r="P147" s="1"/>
      <c r="Q147" s="1"/>
      <c r="R147" s="1"/>
      <c r="S147" s="1"/>
      <c r="T147" s="1"/>
      <c r="U147" s="1"/>
      <c r="V147" s="1"/>
      <c r="W147" s="1"/>
      <c r="X147" s="1"/>
      <c r="Y147" s="1"/>
      <c r="Z147" s="1"/>
    </row>
    <row r="148" ht="12.75" customHeight="1">
      <c r="A148" s="41">
        <f>BIL!I166</f>
        <v>147</v>
      </c>
      <c r="B148" s="42">
        <f>BIL!J166</f>
        <v>1250</v>
      </c>
      <c r="C148" s="42">
        <f>BIL!K166</f>
        <v>1281</v>
      </c>
      <c r="D148" s="42">
        <v>0.0</v>
      </c>
      <c r="E148" s="42">
        <v>0.0</v>
      </c>
      <c r="F148" s="39">
        <f t="shared" si="1"/>
        <v>5603.64</v>
      </c>
      <c r="G148" s="1"/>
      <c r="I148" s="1"/>
      <c r="J148" s="42">
        <f t="shared" si="2"/>
        <v>0</v>
      </c>
      <c r="K148" s="1"/>
      <c r="L148" s="1"/>
      <c r="M148" s="1"/>
      <c r="N148" s="1"/>
      <c r="O148" s="1"/>
      <c r="P148" s="1"/>
      <c r="Q148" s="1"/>
      <c r="R148" s="1"/>
      <c r="S148" s="1"/>
      <c r="T148" s="1"/>
      <c r="U148" s="1"/>
      <c r="V148" s="1"/>
      <c r="W148" s="1"/>
      <c r="X148" s="1"/>
      <c r="Y148" s="1"/>
      <c r="Z148" s="1"/>
    </row>
    <row r="149" ht="12.75" customHeight="1">
      <c r="A149" s="41">
        <f>BIL!I167</f>
        <v>148</v>
      </c>
      <c r="B149" s="42">
        <f>BIL!J167</f>
        <v>0</v>
      </c>
      <c r="C149" s="42">
        <f>BIL!K167</f>
        <v>0</v>
      </c>
      <c r="D149" s="42">
        <v>0.0</v>
      </c>
      <c r="E149" s="42">
        <v>0.0</v>
      </c>
      <c r="F149" s="39">
        <f t="shared" si="1"/>
        <v>0</v>
      </c>
      <c r="G149" s="1"/>
      <c r="I149" s="1"/>
      <c r="J149" s="42">
        <f t="shared" si="2"/>
        <v>0</v>
      </c>
      <c r="K149" s="1"/>
      <c r="L149" s="1"/>
      <c r="M149" s="1"/>
      <c r="N149" s="1"/>
      <c r="O149" s="1"/>
      <c r="P149" s="1"/>
      <c r="Q149" s="1"/>
      <c r="R149" s="1"/>
      <c r="S149" s="1"/>
      <c r="T149" s="1"/>
      <c r="U149" s="1"/>
      <c r="V149" s="1"/>
      <c r="W149" s="1"/>
      <c r="X149" s="1"/>
      <c r="Y149" s="1"/>
      <c r="Z149" s="1"/>
    </row>
    <row r="150" ht="12.75" customHeight="1">
      <c r="A150" s="41">
        <f>BIL!I168</f>
        <v>149</v>
      </c>
      <c r="B150" s="42">
        <f>BIL!J168</f>
        <v>0</v>
      </c>
      <c r="C150" s="42">
        <f>BIL!K168</f>
        <v>0</v>
      </c>
      <c r="D150" s="42">
        <v>0.0</v>
      </c>
      <c r="E150" s="42">
        <v>0.0</v>
      </c>
      <c r="F150" s="39">
        <f t="shared" si="1"/>
        <v>0</v>
      </c>
      <c r="G150" s="1"/>
      <c r="I150" s="1"/>
      <c r="J150" s="42">
        <f t="shared" si="2"/>
        <v>0</v>
      </c>
      <c r="K150" s="1"/>
      <c r="L150" s="1"/>
      <c r="M150" s="1"/>
      <c r="N150" s="1"/>
      <c r="O150" s="1"/>
      <c r="P150" s="1"/>
      <c r="Q150" s="1"/>
      <c r="R150" s="1"/>
      <c r="S150" s="1"/>
      <c r="T150" s="1"/>
      <c r="U150" s="1"/>
      <c r="V150" s="1"/>
      <c r="W150" s="1"/>
      <c r="X150" s="1"/>
      <c r="Y150" s="1"/>
      <c r="Z150" s="1"/>
    </row>
    <row r="151" ht="12.75" customHeight="1">
      <c r="A151" s="41">
        <f>BIL!I169</f>
        <v>150</v>
      </c>
      <c r="B151" s="42">
        <f>BIL!J169</f>
        <v>0</v>
      </c>
      <c r="C151" s="42">
        <f>BIL!K169</f>
        <v>0</v>
      </c>
      <c r="D151" s="42">
        <v>0.0</v>
      </c>
      <c r="E151" s="42">
        <v>0.0</v>
      </c>
      <c r="F151" s="39">
        <f t="shared" si="1"/>
        <v>0</v>
      </c>
      <c r="G151" s="1"/>
      <c r="I151" s="1"/>
      <c r="J151" s="42">
        <f t="shared" si="2"/>
        <v>0</v>
      </c>
      <c r="K151" s="1"/>
      <c r="L151" s="1"/>
      <c r="M151" s="1"/>
      <c r="N151" s="1"/>
      <c r="O151" s="1"/>
      <c r="P151" s="1"/>
      <c r="Q151" s="1"/>
      <c r="R151" s="1"/>
      <c r="S151" s="1"/>
      <c r="T151" s="1"/>
      <c r="U151" s="1"/>
      <c r="V151" s="1"/>
      <c r="W151" s="1"/>
      <c r="X151" s="1"/>
      <c r="Y151" s="1"/>
      <c r="Z151" s="1"/>
    </row>
    <row r="152" ht="12.75" customHeight="1">
      <c r="A152" s="41">
        <f>BIL!I170</f>
        <v>151</v>
      </c>
      <c r="B152" s="42">
        <f>BIL!J170</f>
        <v>0</v>
      </c>
      <c r="C152" s="42">
        <f>BIL!K170</f>
        <v>0</v>
      </c>
      <c r="D152" s="42">
        <v>0.0</v>
      </c>
      <c r="E152" s="42">
        <v>0.0</v>
      </c>
      <c r="F152" s="39">
        <f t="shared" si="1"/>
        <v>0</v>
      </c>
      <c r="G152" s="1"/>
      <c r="I152" s="1"/>
      <c r="J152" s="42">
        <f t="shared" si="2"/>
        <v>0</v>
      </c>
      <c r="K152" s="1"/>
      <c r="L152" s="1"/>
      <c r="M152" s="1"/>
      <c r="N152" s="1"/>
      <c r="O152" s="1"/>
      <c r="P152" s="1"/>
      <c r="Q152" s="1"/>
      <c r="R152" s="1"/>
      <c r="S152" s="1"/>
      <c r="T152" s="1"/>
      <c r="U152" s="1"/>
      <c r="V152" s="1"/>
      <c r="W152" s="1"/>
      <c r="X152" s="1"/>
      <c r="Y152" s="1"/>
      <c r="Z152" s="1"/>
    </row>
    <row r="153" ht="12.75" customHeight="1">
      <c r="A153" s="41">
        <f>BIL!I171</f>
        <v>152</v>
      </c>
      <c r="B153" s="42">
        <f>BIL!J171</f>
        <v>0</v>
      </c>
      <c r="C153" s="42">
        <f>BIL!K171</f>
        <v>0</v>
      </c>
      <c r="D153" s="42">
        <v>0.0</v>
      </c>
      <c r="E153" s="42">
        <v>0.0</v>
      </c>
      <c r="F153" s="39">
        <f t="shared" si="1"/>
        <v>0</v>
      </c>
      <c r="G153" s="1"/>
      <c r="I153" s="1"/>
      <c r="J153" s="42">
        <f t="shared" si="2"/>
        <v>0</v>
      </c>
      <c r="K153" s="1"/>
      <c r="L153" s="1"/>
      <c r="M153" s="1"/>
      <c r="N153" s="1"/>
      <c r="O153" s="1"/>
      <c r="P153" s="1"/>
      <c r="Q153" s="1"/>
      <c r="R153" s="1"/>
      <c r="S153" s="1"/>
      <c r="T153" s="1"/>
      <c r="U153" s="1"/>
      <c r="V153" s="1"/>
      <c r="W153" s="1"/>
      <c r="X153" s="1"/>
      <c r="Y153" s="1"/>
      <c r="Z153" s="1"/>
    </row>
    <row r="154" ht="12.75" customHeight="1">
      <c r="A154" s="41">
        <f>BIL!I172</f>
        <v>153</v>
      </c>
      <c r="B154" s="42">
        <f>BIL!J172</f>
        <v>0</v>
      </c>
      <c r="C154" s="42">
        <f>BIL!K172</f>
        <v>0</v>
      </c>
      <c r="D154" s="42">
        <v>0.0</v>
      </c>
      <c r="E154" s="42">
        <v>0.0</v>
      </c>
      <c r="F154" s="39">
        <f t="shared" si="1"/>
        <v>0</v>
      </c>
      <c r="G154" s="1"/>
      <c r="I154" s="1"/>
      <c r="J154" s="42">
        <f t="shared" si="2"/>
        <v>0</v>
      </c>
      <c r="K154" s="1"/>
      <c r="L154" s="1"/>
      <c r="M154" s="1"/>
      <c r="N154" s="1"/>
      <c r="O154" s="1"/>
      <c r="P154" s="1"/>
      <c r="Q154" s="1"/>
      <c r="R154" s="1"/>
      <c r="S154" s="1"/>
      <c r="T154" s="1"/>
      <c r="U154" s="1"/>
      <c r="V154" s="1"/>
      <c r="W154" s="1"/>
      <c r="X154" s="1"/>
      <c r="Y154" s="1"/>
      <c r="Z154" s="1"/>
    </row>
    <row r="155" ht="12.75" customHeight="1">
      <c r="A155" s="41">
        <f>BIL!I173</f>
        <v>154</v>
      </c>
      <c r="B155" s="42">
        <f>BIL!J173</f>
        <v>0</v>
      </c>
      <c r="C155" s="42">
        <f>BIL!K173</f>
        <v>0</v>
      </c>
      <c r="D155" s="42">
        <v>0.0</v>
      </c>
      <c r="E155" s="42">
        <v>0.0</v>
      </c>
      <c r="F155" s="39">
        <f t="shared" si="1"/>
        <v>0</v>
      </c>
      <c r="G155" s="1"/>
      <c r="I155" s="1"/>
      <c r="J155" s="42">
        <f t="shared" si="2"/>
        <v>0</v>
      </c>
      <c r="K155" s="1"/>
      <c r="L155" s="1"/>
      <c r="M155" s="1"/>
      <c r="N155" s="1"/>
      <c r="O155" s="1"/>
      <c r="P155" s="1"/>
      <c r="Q155" s="1"/>
      <c r="R155" s="1"/>
      <c r="S155" s="1"/>
      <c r="T155" s="1"/>
      <c r="U155" s="1"/>
      <c r="V155" s="1"/>
      <c r="W155" s="1"/>
      <c r="X155" s="1"/>
      <c r="Y155" s="1"/>
      <c r="Z155" s="1"/>
    </row>
    <row r="156" ht="12.75" customHeight="1">
      <c r="A156" s="41">
        <f>BIL!I174</f>
        <v>155</v>
      </c>
      <c r="B156" s="42">
        <f>BIL!J174</f>
        <v>0</v>
      </c>
      <c r="C156" s="42">
        <f>BIL!K174</f>
        <v>0</v>
      </c>
      <c r="D156" s="42">
        <v>0.0</v>
      </c>
      <c r="E156" s="42">
        <v>0.0</v>
      </c>
      <c r="F156" s="39">
        <f t="shared" si="1"/>
        <v>0</v>
      </c>
      <c r="G156" s="1"/>
      <c r="I156" s="1"/>
      <c r="J156" s="42">
        <f t="shared" si="2"/>
        <v>0</v>
      </c>
      <c r="K156" s="1"/>
      <c r="L156" s="1"/>
      <c r="M156" s="1"/>
      <c r="N156" s="1"/>
      <c r="O156" s="1"/>
      <c r="P156" s="1"/>
      <c r="Q156" s="1"/>
      <c r="R156" s="1"/>
      <c r="S156" s="1"/>
      <c r="T156" s="1"/>
      <c r="U156" s="1"/>
      <c r="V156" s="1"/>
      <c r="W156" s="1"/>
      <c r="X156" s="1"/>
      <c r="Y156" s="1"/>
      <c r="Z156" s="1"/>
    </row>
    <row r="157" ht="12.75" customHeight="1">
      <c r="A157" s="41">
        <f>BIL!I175</f>
        <v>156</v>
      </c>
      <c r="B157" s="42">
        <f>BIL!J175</f>
        <v>1250</v>
      </c>
      <c r="C157" s="42">
        <f>BIL!K175</f>
        <v>1281</v>
      </c>
      <c r="D157" s="42">
        <v>0.0</v>
      </c>
      <c r="E157" s="42">
        <v>0.0</v>
      </c>
      <c r="F157" s="39">
        <f t="shared" si="1"/>
        <v>5946.72</v>
      </c>
      <c r="G157" s="1"/>
      <c r="I157" s="1"/>
      <c r="J157" s="42">
        <f t="shared" si="2"/>
        <v>0</v>
      </c>
      <c r="K157" s="1"/>
      <c r="L157" s="1"/>
      <c r="M157" s="1"/>
      <c r="N157" s="1"/>
      <c r="O157" s="1"/>
      <c r="P157" s="1"/>
      <c r="Q157" s="1"/>
      <c r="R157" s="1"/>
      <c r="S157" s="1"/>
      <c r="T157" s="1"/>
      <c r="U157" s="1"/>
      <c r="V157" s="1"/>
      <c r="W157" s="1"/>
      <c r="X157" s="1"/>
      <c r="Y157" s="1"/>
      <c r="Z157" s="1"/>
    </row>
    <row r="158" ht="12.75" customHeight="1">
      <c r="A158" s="41">
        <f>BIL!I176</f>
        <v>157</v>
      </c>
      <c r="B158" s="42">
        <f>BIL!J176</f>
        <v>0</v>
      </c>
      <c r="C158" s="42">
        <f>BIL!K176</f>
        <v>0</v>
      </c>
      <c r="D158" s="42">
        <v>0.0</v>
      </c>
      <c r="E158" s="42">
        <v>0.0</v>
      </c>
      <c r="F158" s="39">
        <f t="shared" si="1"/>
        <v>0</v>
      </c>
      <c r="G158" s="1"/>
      <c r="I158" s="1"/>
      <c r="J158" s="42">
        <f t="shared" si="2"/>
        <v>0</v>
      </c>
      <c r="K158" s="1"/>
      <c r="L158" s="1"/>
      <c r="M158" s="1"/>
      <c r="N158" s="1"/>
      <c r="O158" s="1"/>
      <c r="P158" s="1"/>
      <c r="Q158" s="1"/>
      <c r="R158" s="1"/>
      <c r="S158" s="1"/>
      <c r="T158" s="1"/>
      <c r="U158" s="1"/>
      <c r="V158" s="1"/>
      <c r="W158" s="1"/>
      <c r="X158" s="1"/>
      <c r="Y158" s="1"/>
      <c r="Z158" s="1"/>
    </row>
    <row r="159" ht="12.75" customHeight="1">
      <c r="A159" s="41">
        <f>BIL!I177</f>
        <v>158</v>
      </c>
      <c r="B159" s="42">
        <f>BIL!J177</f>
        <v>0</v>
      </c>
      <c r="C159" s="42">
        <f>BIL!K177</f>
        <v>0</v>
      </c>
      <c r="D159" s="42">
        <v>0.0</v>
      </c>
      <c r="E159" s="42">
        <v>0.0</v>
      </c>
      <c r="F159" s="39">
        <f t="shared" si="1"/>
        <v>0</v>
      </c>
      <c r="G159" s="1"/>
      <c r="I159" s="1"/>
      <c r="J159" s="42">
        <f t="shared" si="2"/>
        <v>0</v>
      </c>
      <c r="K159" s="1"/>
      <c r="L159" s="1"/>
      <c r="M159" s="1"/>
      <c r="N159" s="1"/>
      <c r="O159" s="1"/>
      <c r="P159" s="1"/>
      <c r="Q159" s="1"/>
      <c r="R159" s="1"/>
      <c r="S159" s="1"/>
      <c r="T159" s="1"/>
      <c r="U159" s="1"/>
      <c r="V159" s="1"/>
      <c r="W159" s="1"/>
      <c r="X159" s="1"/>
      <c r="Y159" s="1"/>
      <c r="Z159" s="1"/>
    </row>
    <row r="160" ht="12.75" customHeight="1">
      <c r="A160" s="41">
        <f>BIL!I178</f>
        <v>159</v>
      </c>
      <c r="B160" s="42">
        <f>BIL!J178</f>
        <v>0</v>
      </c>
      <c r="C160" s="42">
        <f>BIL!K178</f>
        <v>0</v>
      </c>
      <c r="D160" s="42">
        <v>0.0</v>
      </c>
      <c r="E160" s="42">
        <v>0.0</v>
      </c>
      <c r="F160" s="39">
        <f t="shared" si="1"/>
        <v>0</v>
      </c>
      <c r="G160" s="1"/>
      <c r="I160" s="1"/>
      <c r="J160" s="42">
        <f t="shared" si="2"/>
        <v>0</v>
      </c>
      <c r="K160" s="1"/>
      <c r="L160" s="1"/>
      <c r="M160" s="1"/>
      <c r="N160" s="1"/>
      <c r="O160" s="1"/>
      <c r="P160" s="1"/>
      <c r="Q160" s="1"/>
      <c r="R160" s="1"/>
      <c r="S160" s="1"/>
      <c r="T160" s="1"/>
      <c r="U160" s="1"/>
      <c r="V160" s="1"/>
      <c r="W160" s="1"/>
      <c r="X160" s="1"/>
      <c r="Y160" s="1"/>
      <c r="Z160" s="1"/>
    </row>
    <row r="161" ht="12.75" customHeight="1">
      <c r="A161" s="41">
        <f>BIL!I179</f>
        <v>160</v>
      </c>
      <c r="B161" s="42">
        <f>BIL!J179</f>
        <v>0</v>
      </c>
      <c r="C161" s="42">
        <f>BIL!K179</f>
        <v>0</v>
      </c>
      <c r="D161" s="42">
        <v>0.0</v>
      </c>
      <c r="E161" s="42">
        <v>0.0</v>
      </c>
      <c r="F161" s="39">
        <f t="shared" si="1"/>
        <v>0</v>
      </c>
      <c r="G161" s="1"/>
      <c r="I161" s="1"/>
      <c r="J161" s="42">
        <f t="shared" si="2"/>
        <v>0</v>
      </c>
      <c r="K161" s="1"/>
      <c r="L161" s="1"/>
      <c r="M161" s="1"/>
      <c r="N161" s="1"/>
      <c r="O161" s="1"/>
      <c r="P161" s="1"/>
      <c r="Q161" s="1"/>
      <c r="R161" s="1"/>
      <c r="S161" s="1"/>
      <c r="T161" s="1"/>
      <c r="U161" s="1"/>
      <c r="V161" s="1"/>
      <c r="W161" s="1"/>
      <c r="X161" s="1"/>
      <c r="Y161" s="1"/>
      <c r="Z161" s="1"/>
    </row>
    <row r="162" ht="12.75" customHeight="1">
      <c r="A162" s="41">
        <f>BIL!I180</f>
        <v>161</v>
      </c>
      <c r="B162" s="42">
        <f>BIL!J180</f>
        <v>1250</v>
      </c>
      <c r="C162" s="42">
        <f>BIL!K180</f>
        <v>1281</v>
      </c>
      <c r="D162" s="42">
        <v>0.0</v>
      </c>
      <c r="E162" s="42">
        <v>0.0</v>
      </c>
      <c r="F162" s="39">
        <f t="shared" si="1"/>
        <v>6137.32</v>
      </c>
      <c r="G162" s="1"/>
      <c r="I162" s="1"/>
      <c r="J162" s="42">
        <f t="shared" si="2"/>
        <v>0</v>
      </c>
      <c r="K162" s="1"/>
      <c r="L162" s="1"/>
      <c r="M162" s="1"/>
      <c r="N162" s="1"/>
      <c r="O162" s="1"/>
      <c r="P162" s="1"/>
      <c r="Q162" s="1"/>
      <c r="R162" s="1"/>
      <c r="S162" s="1"/>
      <c r="T162" s="1"/>
      <c r="U162" s="1"/>
      <c r="V162" s="1"/>
      <c r="W162" s="1"/>
      <c r="X162" s="1"/>
      <c r="Y162" s="1"/>
      <c r="Z162" s="1"/>
    </row>
    <row r="163" ht="12.75" customHeight="1">
      <c r="A163" s="41">
        <f>BIL!I181</f>
        <v>162</v>
      </c>
      <c r="B163" s="42">
        <f>BIL!J181</f>
        <v>0</v>
      </c>
      <c r="C163" s="42">
        <f>BIL!K181</f>
        <v>0</v>
      </c>
      <c r="D163" s="42">
        <v>0.0</v>
      </c>
      <c r="E163" s="42">
        <v>0.0</v>
      </c>
      <c r="F163" s="39">
        <f t="shared" si="1"/>
        <v>0</v>
      </c>
      <c r="G163" s="1"/>
      <c r="I163" s="1"/>
      <c r="J163" s="42">
        <f t="shared" si="2"/>
        <v>0</v>
      </c>
      <c r="K163" s="1"/>
      <c r="L163" s="1"/>
      <c r="M163" s="1"/>
      <c r="N163" s="1"/>
      <c r="O163" s="1"/>
      <c r="P163" s="1"/>
      <c r="Q163" s="1"/>
      <c r="R163" s="1"/>
      <c r="S163" s="1"/>
      <c r="T163" s="1"/>
      <c r="U163" s="1"/>
      <c r="V163" s="1"/>
      <c r="W163" s="1"/>
      <c r="X163" s="1"/>
      <c r="Y163" s="1"/>
      <c r="Z163" s="1"/>
    </row>
    <row r="164" ht="12.75" customHeight="1">
      <c r="A164" s="41">
        <f>BIL!I182</f>
        <v>163</v>
      </c>
      <c r="B164" s="42">
        <f>BIL!J182</f>
        <v>0</v>
      </c>
      <c r="C164" s="42">
        <f>BIL!K182</f>
        <v>0</v>
      </c>
      <c r="D164" s="42">
        <v>0.0</v>
      </c>
      <c r="E164" s="42">
        <v>0.0</v>
      </c>
      <c r="F164" s="39">
        <f t="shared" si="1"/>
        <v>0</v>
      </c>
      <c r="G164" s="1"/>
      <c r="I164" s="1"/>
      <c r="J164" s="42">
        <f t="shared" si="2"/>
        <v>0</v>
      </c>
      <c r="K164" s="1"/>
      <c r="L164" s="1"/>
      <c r="M164" s="1"/>
      <c r="N164" s="1"/>
      <c r="O164" s="1"/>
      <c r="P164" s="1"/>
      <c r="Q164" s="1"/>
      <c r="R164" s="1"/>
      <c r="S164" s="1"/>
      <c r="T164" s="1"/>
      <c r="U164" s="1"/>
      <c r="V164" s="1"/>
      <c r="W164" s="1"/>
      <c r="X164" s="1"/>
      <c r="Y164" s="1"/>
      <c r="Z164" s="1"/>
    </row>
    <row r="165" ht="12.75" customHeight="1">
      <c r="A165" s="41">
        <f>BIL!I183</f>
        <v>164</v>
      </c>
      <c r="B165" s="42">
        <f>BIL!J183</f>
        <v>0</v>
      </c>
      <c r="C165" s="42">
        <f>BIL!K183</f>
        <v>0</v>
      </c>
      <c r="D165" s="42">
        <v>0.0</v>
      </c>
      <c r="E165" s="42">
        <v>0.0</v>
      </c>
      <c r="F165" s="39">
        <f t="shared" si="1"/>
        <v>0</v>
      </c>
      <c r="G165" s="1"/>
      <c r="I165" s="1"/>
      <c r="J165" s="42">
        <f t="shared" si="2"/>
        <v>0</v>
      </c>
      <c r="K165" s="1"/>
      <c r="L165" s="1"/>
      <c r="M165" s="1"/>
      <c r="N165" s="1"/>
      <c r="O165" s="1"/>
      <c r="P165" s="1"/>
      <c r="Q165" s="1"/>
      <c r="R165" s="1"/>
      <c r="S165" s="1"/>
      <c r="T165" s="1"/>
      <c r="U165" s="1"/>
      <c r="V165" s="1"/>
      <c r="W165" s="1"/>
      <c r="X165" s="1"/>
      <c r="Y165" s="1"/>
      <c r="Z165" s="1"/>
    </row>
    <row r="166" ht="12.75" customHeight="1">
      <c r="A166" s="41">
        <f>BIL!I184</f>
        <v>165</v>
      </c>
      <c r="B166" s="42">
        <f>BIL!J184</f>
        <v>0</v>
      </c>
      <c r="C166" s="42">
        <f>BIL!K184</f>
        <v>0</v>
      </c>
      <c r="D166" s="42">
        <v>0.0</v>
      </c>
      <c r="E166" s="42">
        <v>0.0</v>
      </c>
      <c r="F166" s="39">
        <f t="shared" si="1"/>
        <v>0</v>
      </c>
      <c r="G166" s="1"/>
      <c r="I166" s="1"/>
      <c r="J166" s="42">
        <f t="shared" si="2"/>
        <v>0</v>
      </c>
      <c r="K166" s="1"/>
      <c r="L166" s="1"/>
      <c r="M166" s="1"/>
      <c r="N166" s="1"/>
      <c r="O166" s="1"/>
      <c r="P166" s="1"/>
      <c r="Q166" s="1"/>
      <c r="R166" s="1"/>
      <c r="S166" s="1"/>
      <c r="T166" s="1"/>
      <c r="U166" s="1"/>
      <c r="V166" s="1"/>
      <c r="W166" s="1"/>
      <c r="X166" s="1"/>
      <c r="Y166" s="1"/>
      <c r="Z166" s="1"/>
    </row>
    <row r="167" ht="12.75" customHeight="1">
      <c r="A167" s="41">
        <f>BIL!I185</f>
        <v>166</v>
      </c>
      <c r="B167" s="42">
        <f>BIL!J185</f>
        <v>0</v>
      </c>
      <c r="C167" s="42">
        <f>BIL!K185</f>
        <v>0</v>
      </c>
      <c r="D167" s="42">
        <v>0.0</v>
      </c>
      <c r="E167" s="42">
        <v>0.0</v>
      </c>
      <c r="F167" s="39">
        <f t="shared" si="1"/>
        <v>0</v>
      </c>
      <c r="G167" s="1"/>
      <c r="I167" s="1"/>
      <c r="J167" s="42">
        <f t="shared" si="2"/>
        <v>0</v>
      </c>
      <c r="K167" s="1"/>
      <c r="L167" s="1"/>
      <c r="M167" s="1"/>
      <c r="N167" s="1"/>
      <c r="O167" s="1"/>
      <c r="P167" s="1"/>
      <c r="Q167" s="1"/>
      <c r="R167" s="1"/>
      <c r="S167" s="1"/>
      <c r="T167" s="1"/>
      <c r="U167" s="1"/>
      <c r="V167" s="1"/>
      <c r="W167" s="1"/>
      <c r="X167" s="1"/>
      <c r="Y167" s="1"/>
      <c r="Z167" s="1"/>
    </row>
    <row r="168" ht="12.75" customHeight="1">
      <c r="A168" s="41">
        <f>BIL!I186</f>
        <v>167</v>
      </c>
      <c r="B168" s="42">
        <f>BIL!J186</f>
        <v>0</v>
      </c>
      <c r="C168" s="42">
        <f>BIL!K186</f>
        <v>0</v>
      </c>
      <c r="D168" s="42">
        <v>0.0</v>
      </c>
      <c r="E168" s="42">
        <v>0.0</v>
      </c>
      <c r="F168" s="39">
        <f t="shared" si="1"/>
        <v>0</v>
      </c>
      <c r="G168" s="1"/>
      <c r="I168" s="1"/>
      <c r="J168" s="42">
        <f t="shared" si="2"/>
        <v>0</v>
      </c>
      <c r="K168" s="1"/>
      <c r="L168" s="1"/>
      <c r="M168" s="1"/>
      <c r="N168" s="1"/>
      <c r="O168" s="1"/>
      <c r="P168" s="1"/>
      <c r="Q168" s="1"/>
      <c r="R168" s="1"/>
      <c r="S168" s="1"/>
      <c r="T168" s="1"/>
      <c r="U168" s="1"/>
      <c r="V168" s="1"/>
      <c r="W168" s="1"/>
      <c r="X168" s="1"/>
      <c r="Y168" s="1"/>
      <c r="Z168" s="1"/>
    </row>
    <row r="169" ht="12.75" customHeight="1">
      <c r="A169" s="41">
        <f>BIL!I187</f>
        <v>168</v>
      </c>
      <c r="B169" s="42">
        <f>BIL!J187</f>
        <v>0</v>
      </c>
      <c r="C169" s="42">
        <f>BIL!K187</f>
        <v>0</v>
      </c>
      <c r="D169" s="42">
        <v>0.0</v>
      </c>
      <c r="E169" s="42">
        <v>0.0</v>
      </c>
      <c r="F169" s="39">
        <f t="shared" si="1"/>
        <v>0</v>
      </c>
      <c r="G169" s="1"/>
      <c r="I169" s="1"/>
      <c r="J169" s="42">
        <f t="shared" si="2"/>
        <v>0</v>
      </c>
      <c r="K169" s="1"/>
      <c r="L169" s="1"/>
      <c r="M169" s="1"/>
      <c r="N169" s="1"/>
      <c r="O169" s="1"/>
      <c r="P169" s="1"/>
      <c r="Q169" s="1"/>
      <c r="R169" s="1"/>
      <c r="S169" s="1"/>
      <c r="T169" s="1"/>
      <c r="U169" s="1"/>
      <c r="V169" s="1"/>
      <c r="W169" s="1"/>
      <c r="X169" s="1"/>
      <c r="Y169" s="1"/>
      <c r="Z169" s="1"/>
    </row>
    <row r="170" ht="12.75" customHeight="1">
      <c r="A170" s="41">
        <f>BIL!I188</f>
        <v>169</v>
      </c>
      <c r="B170" s="42">
        <f>BIL!J188</f>
        <v>0</v>
      </c>
      <c r="C170" s="42">
        <f>BIL!K188</f>
        <v>0</v>
      </c>
      <c r="D170" s="42">
        <v>0.0</v>
      </c>
      <c r="E170" s="42">
        <v>0.0</v>
      </c>
      <c r="F170" s="39">
        <f t="shared" si="1"/>
        <v>0</v>
      </c>
      <c r="G170" s="1"/>
      <c r="I170" s="1"/>
      <c r="J170" s="42">
        <f t="shared" si="2"/>
        <v>0</v>
      </c>
      <c r="K170" s="1"/>
      <c r="L170" s="1"/>
      <c r="M170" s="1"/>
      <c r="N170" s="1"/>
      <c r="O170" s="1"/>
      <c r="P170" s="1"/>
      <c r="Q170" s="1"/>
      <c r="R170" s="1"/>
      <c r="S170" s="1"/>
      <c r="T170" s="1"/>
      <c r="U170" s="1"/>
      <c r="V170" s="1"/>
      <c r="W170" s="1"/>
      <c r="X170" s="1"/>
      <c r="Y170" s="1"/>
      <c r="Z170" s="1"/>
    </row>
    <row r="171" ht="12.75" customHeight="1">
      <c r="A171" s="41">
        <f>BIL!I189</f>
        <v>170</v>
      </c>
      <c r="B171" s="42">
        <f>BIL!J189</f>
        <v>0</v>
      </c>
      <c r="C171" s="42">
        <f>BIL!K189</f>
        <v>0</v>
      </c>
      <c r="D171" s="42">
        <v>0.0</v>
      </c>
      <c r="E171" s="42">
        <v>0.0</v>
      </c>
      <c r="F171" s="39">
        <f t="shared" si="1"/>
        <v>0</v>
      </c>
      <c r="G171" s="1"/>
      <c r="I171" s="1"/>
      <c r="J171" s="42">
        <f t="shared" si="2"/>
        <v>0</v>
      </c>
      <c r="K171" s="1"/>
      <c r="L171" s="1"/>
      <c r="M171" s="1"/>
      <c r="N171" s="1"/>
      <c r="O171" s="1"/>
      <c r="P171" s="1"/>
      <c r="Q171" s="1"/>
      <c r="R171" s="1"/>
      <c r="S171" s="1"/>
      <c r="T171" s="1"/>
      <c r="U171" s="1"/>
      <c r="V171" s="1"/>
      <c r="W171" s="1"/>
      <c r="X171" s="1"/>
      <c r="Y171" s="1"/>
      <c r="Z171" s="1"/>
    </row>
    <row r="172" ht="12.75" customHeight="1">
      <c r="A172" s="41">
        <f>BIL!I190</f>
        <v>171</v>
      </c>
      <c r="B172" s="42">
        <f>BIL!J190</f>
        <v>0</v>
      </c>
      <c r="C172" s="42">
        <f>BIL!K190</f>
        <v>0</v>
      </c>
      <c r="D172" s="42">
        <v>0.0</v>
      </c>
      <c r="E172" s="42">
        <v>0.0</v>
      </c>
      <c r="F172" s="39">
        <f t="shared" si="1"/>
        <v>0</v>
      </c>
      <c r="G172" s="1"/>
      <c r="I172" s="1"/>
      <c r="J172" s="42">
        <f t="shared" si="2"/>
        <v>0</v>
      </c>
      <c r="K172" s="1"/>
      <c r="L172" s="1"/>
      <c r="M172" s="1"/>
      <c r="N172" s="1"/>
      <c r="O172" s="1"/>
      <c r="P172" s="1"/>
      <c r="Q172" s="1"/>
      <c r="R172" s="1"/>
      <c r="S172" s="1"/>
      <c r="T172" s="1"/>
      <c r="U172" s="1"/>
      <c r="V172" s="1"/>
      <c r="W172" s="1"/>
      <c r="X172" s="1"/>
      <c r="Y172" s="1"/>
      <c r="Z172" s="1"/>
    </row>
    <row r="173" ht="12.75" customHeight="1">
      <c r="A173" s="41">
        <f>BIL!I191</f>
        <v>172</v>
      </c>
      <c r="B173" s="42">
        <f>BIL!J191</f>
        <v>0</v>
      </c>
      <c r="C173" s="42">
        <f>BIL!K191</f>
        <v>0</v>
      </c>
      <c r="D173" s="42">
        <v>0.0</v>
      </c>
      <c r="E173" s="42">
        <v>0.0</v>
      </c>
      <c r="F173" s="39">
        <f t="shared" si="1"/>
        <v>0</v>
      </c>
      <c r="G173" s="1"/>
      <c r="I173" s="1"/>
      <c r="J173" s="42">
        <f t="shared" si="2"/>
        <v>0</v>
      </c>
      <c r="K173" s="1"/>
      <c r="L173" s="1"/>
      <c r="M173" s="1"/>
      <c r="N173" s="1"/>
      <c r="O173" s="1"/>
      <c r="P173" s="1"/>
      <c r="Q173" s="1"/>
      <c r="R173" s="1"/>
      <c r="S173" s="1"/>
      <c r="T173" s="1"/>
      <c r="U173" s="1"/>
      <c r="V173" s="1"/>
      <c r="W173" s="1"/>
      <c r="X173" s="1"/>
      <c r="Y173" s="1"/>
      <c r="Z173" s="1"/>
    </row>
    <row r="174" ht="12.75" customHeight="1">
      <c r="A174" s="41">
        <f>BIL!I192</f>
        <v>173</v>
      </c>
      <c r="B174" s="42">
        <f>BIL!J192</f>
        <v>0</v>
      </c>
      <c r="C174" s="42">
        <f>BIL!K192</f>
        <v>0</v>
      </c>
      <c r="D174" s="42">
        <v>0.0</v>
      </c>
      <c r="E174" s="42">
        <v>0.0</v>
      </c>
      <c r="F174" s="39">
        <f t="shared" si="1"/>
        <v>0</v>
      </c>
      <c r="G174" s="1"/>
      <c r="I174" s="1"/>
      <c r="J174" s="42">
        <f t="shared" si="2"/>
        <v>0</v>
      </c>
      <c r="K174" s="1"/>
      <c r="L174" s="1"/>
      <c r="M174" s="1"/>
      <c r="N174" s="1"/>
      <c r="O174" s="1"/>
      <c r="P174" s="1"/>
      <c r="Q174" s="1"/>
      <c r="R174" s="1"/>
      <c r="S174" s="1"/>
      <c r="T174" s="1"/>
      <c r="U174" s="1"/>
      <c r="V174" s="1"/>
      <c r="W174" s="1"/>
      <c r="X174" s="1"/>
      <c r="Y174" s="1"/>
      <c r="Z174" s="1"/>
    </row>
    <row r="175" ht="12.75" customHeight="1">
      <c r="A175" s="41">
        <f>BIL!I193</f>
        <v>174</v>
      </c>
      <c r="B175" s="42">
        <f>BIL!J193</f>
        <v>0</v>
      </c>
      <c r="C175" s="42">
        <f>BIL!K193</f>
        <v>0</v>
      </c>
      <c r="D175" s="42">
        <v>0.0</v>
      </c>
      <c r="E175" s="42">
        <v>0.0</v>
      </c>
      <c r="F175" s="39">
        <f t="shared" si="1"/>
        <v>0</v>
      </c>
      <c r="G175" s="1"/>
      <c r="I175" s="1"/>
      <c r="J175" s="42">
        <f t="shared" si="2"/>
        <v>0</v>
      </c>
      <c r="K175" s="1"/>
      <c r="L175" s="1"/>
      <c r="M175" s="1"/>
      <c r="N175" s="1"/>
      <c r="O175" s="1"/>
      <c r="P175" s="1"/>
      <c r="Q175" s="1"/>
      <c r="R175" s="1"/>
      <c r="S175" s="1"/>
      <c r="T175" s="1"/>
      <c r="U175" s="1"/>
      <c r="V175" s="1"/>
      <c r="W175" s="1"/>
      <c r="X175" s="1"/>
      <c r="Y175" s="1"/>
      <c r="Z175" s="1"/>
    </row>
    <row r="176" ht="12.75" customHeight="1">
      <c r="A176" s="41">
        <f>BIL!I194</f>
        <v>175</v>
      </c>
      <c r="B176" s="42">
        <f>BIL!J194</f>
        <v>0</v>
      </c>
      <c r="C176" s="42">
        <f>BIL!K194</f>
        <v>0</v>
      </c>
      <c r="D176" s="42">
        <v>0.0</v>
      </c>
      <c r="E176" s="42">
        <v>0.0</v>
      </c>
      <c r="F176" s="39">
        <f t="shared" si="1"/>
        <v>0</v>
      </c>
      <c r="G176" s="1"/>
      <c r="I176" s="1"/>
      <c r="J176" s="42">
        <f t="shared" si="2"/>
        <v>0</v>
      </c>
      <c r="K176" s="1"/>
      <c r="L176" s="1"/>
      <c r="M176" s="1"/>
      <c r="N176" s="1"/>
      <c r="O176" s="1"/>
      <c r="P176" s="1"/>
      <c r="Q176" s="1"/>
      <c r="R176" s="1"/>
      <c r="S176" s="1"/>
      <c r="T176" s="1"/>
      <c r="U176" s="1"/>
      <c r="V176" s="1"/>
      <c r="W176" s="1"/>
      <c r="X176" s="1"/>
      <c r="Y176" s="1"/>
      <c r="Z176" s="1"/>
    </row>
    <row r="177" ht="12.75" customHeight="1">
      <c r="A177" s="41">
        <f>BIL!I195</f>
        <v>176</v>
      </c>
      <c r="B177" s="42">
        <f>BIL!J195</f>
        <v>0</v>
      </c>
      <c r="C177" s="42">
        <f>BIL!K195</f>
        <v>0</v>
      </c>
      <c r="D177" s="42">
        <v>0.0</v>
      </c>
      <c r="E177" s="42">
        <v>0.0</v>
      </c>
      <c r="F177" s="39">
        <f t="shared" si="1"/>
        <v>0</v>
      </c>
      <c r="G177" s="1"/>
      <c r="I177" s="1"/>
      <c r="J177" s="42">
        <f t="shared" si="2"/>
        <v>0</v>
      </c>
      <c r="K177" s="1"/>
      <c r="L177" s="1"/>
      <c r="M177" s="1"/>
      <c r="N177" s="1"/>
      <c r="O177" s="1"/>
      <c r="P177" s="1"/>
      <c r="Q177" s="1"/>
      <c r="R177" s="1"/>
      <c r="S177" s="1"/>
      <c r="T177" s="1"/>
      <c r="U177" s="1"/>
      <c r="V177" s="1"/>
      <c r="W177" s="1"/>
      <c r="X177" s="1"/>
      <c r="Y177" s="1"/>
      <c r="Z177" s="1"/>
    </row>
    <row r="178" ht="12.75" customHeight="1">
      <c r="A178" s="41">
        <f>BIL!I196</f>
        <v>177</v>
      </c>
      <c r="B178" s="42">
        <f>BIL!J196</f>
        <v>0</v>
      </c>
      <c r="C178" s="42">
        <f>BIL!K196</f>
        <v>0</v>
      </c>
      <c r="D178" s="42">
        <v>0.0</v>
      </c>
      <c r="E178" s="42">
        <v>0.0</v>
      </c>
      <c r="F178" s="39">
        <f t="shared" si="1"/>
        <v>0</v>
      </c>
      <c r="G178" s="1"/>
      <c r="I178" s="1"/>
      <c r="J178" s="42">
        <f t="shared" si="2"/>
        <v>0</v>
      </c>
      <c r="K178" s="1"/>
      <c r="L178" s="1"/>
      <c r="M178" s="1"/>
      <c r="N178" s="1"/>
      <c r="O178" s="1"/>
      <c r="P178" s="1"/>
      <c r="Q178" s="1"/>
      <c r="R178" s="1"/>
      <c r="S178" s="1"/>
      <c r="T178" s="1"/>
      <c r="U178" s="1"/>
      <c r="V178" s="1"/>
      <c r="W178" s="1"/>
      <c r="X178" s="1"/>
      <c r="Y178" s="1"/>
      <c r="Z178" s="1"/>
    </row>
    <row r="179" ht="12.75" customHeight="1">
      <c r="A179" s="41">
        <f>BIL!I197</f>
        <v>178</v>
      </c>
      <c r="B179" s="42">
        <f>BIL!J197</f>
        <v>0</v>
      </c>
      <c r="C179" s="42">
        <f>BIL!K197</f>
        <v>0</v>
      </c>
      <c r="D179" s="42">
        <v>0.0</v>
      </c>
      <c r="E179" s="42">
        <v>0.0</v>
      </c>
      <c r="F179" s="39">
        <f t="shared" si="1"/>
        <v>0</v>
      </c>
      <c r="G179" s="1"/>
      <c r="I179" s="1"/>
      <c r="J179" s="42">
        <f t="shared" si="2"/>
        <v>0</v>
      </c>
      <c r="K179" s="1"/>
      <c r="L179" s="1"/>
      <c r="M179" s="1"/>
      <c r="N179" s="1"/>
      <c r="O179" s="1"/>
      <c r="P179" s="1"/>
      <c r="Q179" s="1"/>
      <c r="R179" s="1"/>
      <c r="S179" s="1"/>
      <c r="T179" s="1"/>
      <c r="U179" s="1"/>
      <c r="V179" s="1"/>
      <c r="W179" s="1"/>
      <c r="X179" s="1"/>
      <c r="Y179" s="1"/>
      <c r="Z179" s="1"/>
    </row>
    <row r="180" ht="12.75" customHeight="1">
      <c r="A180" s="41">
        <f>BIL!I198</f>
        <v>179</v>
      </c>
      <c r="B180" s="42">
        <f>BIL!J198</f>
        <v>0</v>
      </c>
      <c r="C180" s="42">
        <f>BIL!K198</f>
        <v>0</v>
      </c>
      <c r="D180" s="42">
        <v>0.0</v>
      </c>
      <c r="E180" s="42">
        <v>0.0</v>
      </c>
      <c r="F180" s="39">
        <f t="shared" si="1"/>
        <v>0</v>
      </c>
      <c r="G180" s="1"/>
      <c r="I180" s="1"/>
      <c r="J180" s="42">
        <f t="shared" si="2"/>
        <v>0</v>
      </c>
      <c r="K180" s="1"/>
      <c r="L180" s="1"/>
      <c r="M180" s="1"/>
      <c r="N180" s="1"/>
      <c r="O180" s="1"/>
      <c r="P180" s="1"/>
      <c r="Q180" s="1"/>
      <c r="R180" s="1"/>
      <c r="S180" s="1"/>
      <c r="T180" s="1"/>
      <c r="U180" s="1"/>
      <c r="V180" s="1"/>
      <c r="W180" s="1"/>
      <c r="X180" s="1"/>
      <c r="Y180" s="1"/>
      <c r="Z180" s="1"/>
    </row>
    <row r="181" ht="12.75" customHeight="1">
      <c r="A181" s="41">
        <f>BIL!I199</f>
        <v>180</v>
      </c>
      <c r="B181" s="42">
        <f>BIL!J199</f>
        <v>0</v>
      </c>
      <c r="C181" s="42">
        <f>BIL!K199</f>
        <v>0</v>
      </c>
      <c r="D181" s="42">
        <v>0.0</v>
      </c>
      <c r="E181" s="42">
        <v>0.0</v>
      </c>
      <c r="F181" s="39">
        <f t="shared" si="1"/>
        <v>0</v>
      </c>
      <c r="G181" s="1"/>
      <c r="I181" s="1"/>
      <c r="J181" s="42">
        <f t="shared" si="2"/>
        <v>0</v>
      </c>
      <c r="K181" s="1"/>
      <c r="L181" s="1"/>
      <c r="M181" s="1"/>
      <c r="N181" s="1"/>
      <c r="O181" s="1"/>
      <c r="P181" s="1"/>
      <c r="Q181" s="1"/>
      <c r="R181" s="1"/>
      <c r="S181" s="1"/>
      <c r="T181" s="1"/>
      <c r="U181" s="1"/>
      <c r="V181" s="1"/>
      <c r="W181" s="1"/>
      <c r="X181" s="1"/>
      <c r="Y181" s="1"/>
      <c r="Z181" s="1"/>
    </row>
    <row r="182" ht="12.75" customHeight="1">
      <c r="A182" s="41">
        <f>BIL!I200</f>
        <v>181</v>
      </c>
      <c r="B182" s="42">
        <f>BIL!J200</f>
        <v>0</v>
      </c>
      <c r="C182" s="42">
        <f>BIL!K200</f>
        <v>0</v>
      </c>
      <c r="D182" s="42">
        <v>0.0</v>
      </c>
      <c r="E182" s="42">
        <v>0.0</v>
      </c>
      <c r="F182" s="39">
        <f t="shared" si="1"/>
        <v>0</v>
      </c>
      <c r="G182" s="1"/>
      <c r="I182" s="1"/>
      <c r="J182" s="42">
        <f t="shared" si="2"/>
        <v>0</v>
      </c>
      <c r="K182" s="1"/>
      <c r="L182" s="1"/>
      <c r="M182" s="1"/>
      <c r="N182" s="1"/>
      <c r="O182" s="1"/>
      <c r="P182" s="1"/>
      <c r="Q182" s="1"/>
      <c r="R182" s="1"/>
      <c r="S182" s="1"/>
      <c r="T182" s="1"/>
      <c r="U182" s="1"/>
      <c r="V182" s="1"/>
      <c r="W182" s="1"/>
      <c r="X182" s="1"/>
      <c r="Y182" s="1"/>
      <c r="Z182" s="1"/>
    </row>
    <row r="183" ht="12.75" customHeight="1">
      <c r="A183" s="41">
        <f>BIL!I201</f>
        <v>182</v>
      </c>
      <c r="B183" s="42">
        <f>BIL!J201</f>
        <v>0</v>
      </c>
      <c r="C183" s="42">
        <f>BIL!K201</f>
        <v>0</v>
      </c>
      <c r="D183" s="42">
        <v>0.0</v>
      </c>
      <c r="E183" s="42">
        <v>0.0</v>
      </c>
      <c r="F183" s="39">
        <f t="shared" si="1"/>
        <v>0</v>
      </c>
      <c r="G183" s="1"/>
      <c r="I183" s="1"/>
      <c r="J183" s="42">
        <f t="shared" si="2"/>
        <v>0</v>
      </c>
      <c r="K183" s="1"/>
      <c r="L183" s="1"/>
      <c r="M183" s="1"/>
      <c r="N183" s="1"/>
      <c r="O183" s="1"/>
      <c r="P183" s="1"/>
      <c r="Q183" s="1"/>
      <c r="R183" s="1"/>
      <c r="S183" s="1"/>
      <c r="T183" s="1"/>
      <c r="U183" s="1"/>
      <c r="V183" s="1"/>
      <c r="W183" s="1"/>
      <c r="X183" s="1"/>
      <c r="Y183" s="1"/>
      <c r="Z183" s="1"/>
    </row>
    <row r="184" ht="12.75" customHeight="1">
      <c r="A184" s="41">
        <f>BIL!I202</f>
        <v>183</v>
      </c>
      <c r="B184" s="42">
        <f>BIL!J202</f>
        <v>0</v>
      </c>
      <c r="C184" s="42">
        <f>BIL!K202</f>
        <v>0</v>
      </c>
      <c r="D184" s="42">
        <v>0.0</v>
      </c>
      <c r="E184" s="42">
        <v>0.0</v>
      </c>
      <c r="F184" s="39">
        <f t="shared" si="1"/>
        <v>0</v>
      </c>
      <c r="G184" s="1"/>
      <c r="I184" s="1"/>
      <c r="J184" s="42">
        <f t="shared" si="2"/>
        <v>0</v>
      </c>
      <c r="K184" s="1"/>
      <c r="L184" s="1"/>
      <c r="M184" s="1"/>
      <c r="N184" s="1"/>
      <c r="O184" s="1"/>
      <c r="P184" s="1"/>
      <c r="Q184" s="1"/>
      <c r="R184" s="1"/>
      <c r="S184" s="1"/>
      <c r="T184" s="1"/>
      <c r="U184" s="1"/>
      <c r="V184" s="1"/>
      <c r="W184" s="1"/>
      <c r="X184" s="1"/>
      <c r="Y184" s="1"/>
      <c r="Z184" s="1"/>
    </row>
    <row r="185" ht="12.75" customHeight="1">
      <c r="A185" s="41">
        <f>BIL!I203</f>
        <v>184</v>
      </c>
      <c r="B185" s="42">
        <f>BIL!J203</f>
        <v>0</v>
      </c>
      <c r="C185" s="42">
        <f>BIL!K203</f>
        <v>0</v>
      </c>
      <c r="D185" s="42">
        <v>0.0</v>
      </c>
      <c r="E185" s="42">
        <v>0.0</v>
      </c>
      <c r="F185" s="39">
        <f t="shared" si="1"/>
        <v>0</v>
      </c>
      <c r="G185" s="1"/>
      <c r="I185" s="1"/>
      <c r="J185" s="42">
        <f t="shared" si="2"/>
        <v>0</v>
      </c>
      <c r="K185" s="1"/>
      <c r="L185" s="1"/>
      <c r="M185" s="1"/>
      <c r="N185" s="1"/>
      <c r="O185" s="1"/>
      <c r="P185" s="1"/>
      <c r="Q185" s="1"/>
      <c r="R185" s="1"/>
      <c r="S185" s="1"/>
      <c r="T185" s="1"/>
      <c r="U185" s="1"/>
      <c r="V185" s="1"/>
      <c r="W185" s="1"/>
      <c r="X185" s="1"/>
      <c r="Y185" s="1"/>
      <c r="Z185" s="1"/>
    </row>
    <row r="186" ht="12.75" customHeight="1">
      <c r="A186" s="41">
        <f>BIL!I204</f>
        <v>185</v>
      </c>
      <c r="B186" s="42">
        <f>BIL!J204</f>
        <v>0</v>
      </c>
      <c r="C186" s="42">
        <f>BIL!K204</f>
        <v>0</v>
      </c>
      <c r="D186" s="42">
        <v>0.0</v>
      </c>
      <c r="E186" s="42">
        <v>0.0</v>
      </c>
      <c r="F186" s="39">
        <f t="shared" si="1"/>
        <v>0</v>
      </c>
      <c r="G186" s="1"/>
      <c r="I186" s="1"/>
      <c r="J186" s="42">
        <f t="shared" si="2"/>
        <v>0</v>
      </c>
      <c r="K186" s="1"/>
      <c r="L186" s="1"/>
      <c r="M186" s="1"/>
      <c r="N186" s="1"/>
      <c r="O186" s="1"/>
      <c r="P186" s="1"/>
      <c r="Q186" s="1"/>
      <c r="R186" s="1"/>
      <c r="S186" s="1"/>
      <c r="T186" s="1"/>
      <c r="U186" s="1"/>
      <c r="V186" s="1"/>
      <c r="W186" s="1"/>
      <c r="X186" s="1"/>
      <c r="Y186" s="1"/>
      <c r="Z186" s="1"/>
    </row>
    <row r="187" ht="12.75" customHeight="1">
      <c r="A187" s="41">
        <f>BIL!I205</f>
        <v>186</v>
      </c>
      <c r="B187" s="42">
        <f>BIL!J205</f>
        <v>0</v>
      </c>
      <c r="C187" s="42">
        <f>BIL!K205</f>
        <v>0</v>
      </c>
      <c r="D187" s="42">
        <v>0.0</v>
      </c>
      <c r="E187" s="42">
        <v>0.0</v>
      </c>
      <c r="F187" s="39">
        <f t="shared" si="1"/>
        <v>0</v>
      </c>
      <c r="G187" s="1"/>
      <c r="I187" s="1"/>
      <c r="J187" s="42">
        <f t="shared" si="2"/>
        <v>0</v>
      </c>
      <c r="K187" s="1"/>
      <c r="L187" s="1"/>
      <c r="M187" s="1"/>
      <c r="N187" s="1"/>
      <c r="O187" s="1"/>
      <c r="P187" s="1"/>
      <c r="Q187" s="1"/>
      <c r="R187" s="1"/>
      <c r="S187" s="1"/>
      <c r="T187" s="1"/>
      <c r="U187" s="1"/>
      <c r="V187" s="1"/>
      <c r="W187" s="1"/>
      <c r="X187" s="1"/>
      <c r="Y187" s="1"/>
      <c r="Z187" s="1"/>
    </row>
    <row r="188" ht="12.75" customHeight="1">
      <c r="A188" s="41">
        <f>BIL!I206</f>
        <v>187</v>
      </c>
      <c r="B188" s="42">
        <f>BIL!J206</f>
        <v>0</v>
      </c>
      <c r="C188" s="42">
        <f>BIL!K206</f>
        <v>0</v>
      </c>
      <c r="D188" s="42">
        <v>0.0</v>
      </c>
      <c r="E188" s="42">
        <v>0.0</v>
      </c>
      <c r="F188" s="39">
        <f t="shared" si="1"/>
        <v>0</v>
      </c>
      <c r="G188" s="1"/>
      <c r="I188" s="1"/>
      <c r="J188" s="42">
        <f t="shared" si="2"/>
        <v>0</v>
      </c>
      <c r="K188" s="1"/>
      <c r="L188" s="1"/>
      <c r="M188" s="1"/>
      <c r="N188" s="1"/>
      <c r="O188" s="1"/>
      <c r="P188" s="1"/>
      <c r="Q188" s="1"/>
      <c r="R188" s="1"/>
      <c r="S188" s="1"/>
      <c r="T188" s="1"/>
      <c r="U188" s="1"/>
      <c r="V188" s="1"/>
      <c r="W188" s="1"/>
      <c r="X188" s="1"/>
      <c r="Y188" s="1"/>
      <c r="Z188" s="1"/>
    </row>
    <row r="189" ht="12.75" customHeight="1">
      <c r="A189" s="41">
        <f>BIL!I207</f>
        <v>188</v>
      </c>
      <c r="B189" s="42">
        <f>BIL!J207</f>
        <v>0</v>
      </c>
      <c r="C189" s="42">
        <f>BIL!K207</f>
        <v>0</v>
      </c>
      <c r="D189" s="42">
        <v>0.0</v>
      </c>
      <c r="E189" s="42">
        <v>0.0</v>
      </c>
      <c r="F189" s="39">
        <f t="shared" si="1"/>
        <v>0</v>
      </c>
      <c r="G189" s="1"/>
      <c r="I189" s="1"/>
      <c r="J189" s="42">
        <f t="shared" si="2"/>
        <v>0</v>
      </c>
      <c r="K189" s="1"/>
      <c r="L189" s="1"/>
      <c r="M189" s="1"/>
      <c r="N189" s="1"/>
      <c r="O189" s="1"/>
      <c r="P189" s="1"/>
      <c r="Q189" s="1"/>
      <c r="R189" s="1"/>
      <c r="S189" s="1"/>
      <c r="T189" s="1"/>
      <c r="U189" s="1"/>
      <c r="V189" s="1"/>
      <c r="W189" s="1"/>
      <c r="X189" s="1"/>
      <c r="Y189" s="1"/>
      <c r="Z189" s="1"/>
    </row>
    <row r="190" ht="12.75" customHeight="1">
      <c r="A190" s="41">
        <f>BIL!I208</f>
        <v>189</v>
      </c>
      <c r="B190" s="42">
        <f>BIL!J208</f>
        <v>0</v>
      </c>
      <c r="C190" s="42">
        <f>BIL!K208</f>
        <v>0</v>
      </c>
      <c r="D190" s="42">
        <v>0.0</v>
      </c>
      <c r="E190" s="42">
        <v>0.0</v>
      </c>
      <c r="F190" s="39">
        <f t="shared" si="1"/>
        <v>0</v>
      </c>
      <c r="G190" s="1"/>
      <c r="I190" s="1"/>
      <c r="J190" s="42">
        <f t="shared" si="2"/>
        <v>0</v>
      </c>
      <c r="K190" s="1"/>
      <c r="L190" s="1"/>
      <c r="M190" s="1"/>
      <c r="N190" s="1"/>
      <c r="O190" s="1"/>
      <c r="P190" s="1"/>
      <c r="Q190" s="1"/>
      <c r="R190" s="1"/>
      <c r="S190" s="1"/>
      <c r="T190" s="1"/>
      <c r="U190" s="1"/>
      <c r="V190" s="1"/>
      <c r="W190" s="1"/>
      <c r="X190" s="1"/>
      <c r="Y190" s="1"/>
      <c r="Z190" s="1"/>
    </row>
    <row r="191" ht="12.75" customHeight="1">
      <c r="A191" s="41">
        <f>BIL!I209</f>
        <v>190</v>
      </c>
      <c r="B191" s="42">
        <f>BIL!J209</f>
        <v>0</v>
      </c>
      <c r="C191" s="42">
        <f>BIL!K209</f>
        <v>0</v>
      </c>
      <c r="D191" s="42">
        <v>0.0</v>
      </c>
      <c r="E191" s="42">
        <v>0.0</v>
      </c>
      <c r="F191" s="39">
        <f t="shared" si="1"/>
        <v>0</v>
      </c>
      <c r="G191" s="1"/>
      <c r="I191" s="1"/>
      <c r="J191" s="42">
        <f t="shared" si="2"/>
        <v>0</v>
      </c>
      <c r="K191" s="1"/>
      <c r="L191" s="1"/>
      <c r="M191" s="1"/>
      <c r="N191" s="1"/>
      <c r="O191" s="1"/>
      <c r="P191" s="1"/>
      <c r="Q191" s="1"/>
      <c r="R191" s="1"/>
      <c r="S191" s="1"/>
      <c r="T191" s="1"/>
      <c r="U191" s="1"/>
      <c r="V191" s="1"/>
      <c r="W191" s="1"/>
      <c r="X191" s="1"/>
      <c r="Y191" s="1"/>
      <c r="Z191" s="1"/>
    </row>
    <row r="192" ht="12.75" customHeight="1">
      <c r="A192" s="41">
        <f>BIL!I210</f>
        <v>191</v>
      </c>
      <c r="B192" s="42">
        <f>BIL!J210</f>
        <v>0</v>
      </c>
      <c r="C192" s="42">
        <f>BIL!K210</f>
        <v>0</v>
      </c>
      <c r="D192" s="42">
        <v>0.0</v>
      </c>
      <c r="E192" s="42">
        <v>0.0</v>
      </c>
      <c r="F192" s="39">
        <f t="shared" si="1"/>
        <v>0</v>
      </c>
      <c r="G192" s="1"/>
      <c r="I192" s="1"/>
      <c r="J192" s="42">
        <f t="shared" si="2"/>
        <v>0</v>
      </c>
      <c r="K192" s="1"/>
      <c r="L192" s="1"/>
      <c r="M192" s="1"/>
      <c r="N192" s="1"/>
      <c r="O192" s="1"/>
      <c r="P192" s="1"/>
      <c r="Q192" s="1"/>
      <c r="R192" s="1"/>
      <c r="S192" s="1"/>
      <c r="T192" s="1"/>
      <c r="U192" s="1"/>
      <c r="V192" s="1"/>
      <c r="W192" s="1"/>
      <c r="X192" s="1"/>
      <c r="Y192" s="1"/>
      <c r="Z192" s="1"/>
    </row>
    <row r="193" ht="12.75" customHeight="1">
      <c r="A193" s="41">
        <f>BIL!I211</f>
        <v>192</v>
      </c>
      <c r="B193" s="42">
        <f>BIL!J211</f>
        <v>0</v>
      </c>
      <c r="C193" s="42">
        <f>BIL!K211</f>
        <v>0</v>
      </c>
      <c r="D193" s="42">
        <v>0.0</v>
      </c>
      <c r="E193" s="42">
        <v>0.0</v>
      </c>
      <c r="F193" s="39">
        <f t="shared" si="1"/>
        <v>0</v>
      </c>
      <c r="G193" s="1"/>
      <c r="I193" s="1"/>
      <c r="J193" s="42">
        <f t="shared" si="2"/>
        <v>0</v>
      </c>
      <c r="K193" s="1"/>
      <c r="L193" s="1"/>
      <c r="M193" s="1"/>
      <c r="N193" s="1"/>
      <c r="O193" s="1"/>
      <c r="P193" s="1"/>
      <c r="Q193" s="1"/>
      <c r="R193" s="1"/>
      <c r="S193" s="1"/>
      <c r="T193" s="1"/>
      <c r="U193" s="1"/>
      <c r="V193" s="1"/>
      <c r="W193" s="1"/>
      <c r="X193" s="1"/>
      <c r="Y193" s="1"/>
      <c r="Z193" s="1"/>
    </row>
    <row r="194" ht="12.75" customHeight="1">
      <c r="A194" s="41">
        <f>BIL!I212</f>
        <v>193</v>
      </c>
      <c r="B194" s="42">
        <f>BIL!J212</f>
        <v>0</v>
      </c>
      <c r="C194" s="42">
        <f>BIL!K212</f>
        <v>0</v>
      </c>
      <c r="D194" s="42">
        <v>0.0</v>
      </c>
      <c r="E194" s="42">
        <v>0.0</v>
      </c>
      <c r="F194" s="39">
        <f t="shared" si="1"/>
        <v>0</v>
      </c>
      <c r="G194" s="1"/>
      <c r="I194" s="1"/>
      <c r="J194" s="42">
        <f t="shared" si="2"/>
        <v>0</v>
      </c>
      <c r="K194" s="1"/>
      <c r="L194" s="1"/>
      <c r="M194" s="1"/>
      <c r="N194" s="1"/>
      <c r="O194" s="1"/>
      <c r="P194" s="1"/>
      <c r="Q194" s="1"/>
      <c r="R194" s="1"/>
      <c r="S194" s="1"/>
      <c r="T194" s="1"/>
      <c r="U194" s="1"/>
      <c r="V194" s="1"/>
      <c r="W194" s="1"/>
      <c r="X194" s="1"/>
      <c r="Y194" s="1"/>
      <c r="Z194" s="1"/>
    </row>
    <row r="195" ht="12.75" customHeight="1">
      <c r="A195" s="41">
        <f>BIL!I213</f>
        <v>194</v>
      </c>
      <c r="B195" s="42">
        <f>BIL!J213</f>
        <v>0</v>
      </c>
      <c r="C195" s="42">
        <f>BIL!K213</f>
        <v>0</v>
      </c>
      <c r="D195" s="42">
        <v>0.0</v>
      </c>
      <c r="E195" s="42">
        <v>0.0</v>
      </c>
      <c r="F195" s="39">
        <f t="shared" si="1"/>
        <v>0</v>
      </c>
      <c r="G195" s="1"/>
      <c r="I195" s="1"/>
      <c r="J195" s="42">
        <f t="shared" si="2"/>
        <v>0</v>
      </c>
      <c r="K195" s="1"/>
      <c r="L195" s="1"/>
      <c r="M195" s="1"/>
      <c r="N195" s="1"/>
      <c r="O195" s="1"/>
      <c r="P195" s="1"/>
      <c r="Q195" s="1"/>
      <c r="R195" s="1"/>
      <c r="S195" s="1"/>
      <c r="T195" s="1"/>
      <c r="U195" s="1"/>
      <c r="V195" s="1"/>
      <c r="W195" s="1"/>
      <c r="X195" s="1"/>
      <c r="Y195" s="1"/>
      <c r="Z195" s="1"/>
    </row>
    <row r="196" ht="12.75" customHeight="1">
      <c r="A196" s="41">
        <f>BIL!I214</f>
        <v>195</v>
      </c>
      <c r="B196" s="42">
        <f>BIL!J214</f>
        <v>31242</v>
      </c>
      <c r="C196" s="42">
        <f>BIL!K214</f>
        <v>23373</v>
      </c>
      <c r="D196" s="42">
        <v>0.0</v>
      </c>
      <c r="E196" s="42">
        <v>0.0</v>
      </c>
      <c r="F196" s="39">
        <f t="shared" si="1"/>
        <v>152076.6</v>
      </c>
      <c r="G196" s="1"/>
      <c r="I196" s="1"/>
      <c r="J196" s="42">
        <f t="shared" si="2"/>
        <v>0</v>
      </c>
      <c r="K196" s="1"/>
      <c r="L196" s="1"/>
      <c r="M196" s="1"/>
      <c r="N196" s="1"/>
      <c r="O196" s="1"/>
      <c r="P196" s="1"/>
      <c r="Q196" s="1"/>
      <c r="R196" s="1"/>
      <c r="S196" s="1"/>
      <c r="T196" s="1"/>
      <c r="U196" s="1"/>
      <c r="V196" s="1"/>
      <c r="W196" s="1"/>
      <c r="X196" s="1"/>
      <c r="Y196" s="1"/>
      <c r="Z196" s="1"/>
    </row>
    <row r="197" ht="12.75" customHeight="1">
      <c r="A197" s="41">
        <f>BIL!I215</f>
        <v>196</v>
      </c>
      <c r="B197" s="42">
        <f>BIL!J215</f>
        <v>0</v>
      </c>
      <c r="C197" s="42">
        <f>BIL!K215</f>
        <v>0</v>
      </c>
      <c r="D197" s="42">
        <v>0.0</v>
      </c>
      <c r="E197" s="42">
        <v>0.0</v>
      </c>
      <c r="F197" s="39">
        <f t="shared" si="1"/>
        <v>0</v>
      </c>
      <c r="G197" s="1"/>
      <c r="I197" s="1"/>
      <c r="J197" s="42">
        <f t="shared" si="2"/>
        <v>0</v>
      </c>
      <c r="K197" s="1"/>
      <c r="L197" s="1"/>
      <c r="M197" s="1"/>
      <c r="N197" s="1"/>
      <c r="O197" s="1"/>
      <c r="P197" s="1"/>
      <c r="Q197" s="1"/>
      <c r="R197" s="1"/>
      <c r="S197" s="1"/>
      <c r="T197" s="1"/>
      <c r="U197" s="1"/>
      <c r="V197" s="1"/>
      <c r="W197" s="1"/>
      <c r="X197" s="1"/>
      <c r="Y197" s="1"/>
      <c r="Z197" s="1"/>
    </row>
    <row r="198" ht="12.75" customHeight="1">
      <c r="A198" s="41">
        <f>BIL!I216</f>
        <v>197</v>
      </c>
      <c r="B198" s="42">
        <f>BIL!J216</f>
        <v>0</v>
      </c>
      <c r="C198" s="42">
        <f>BIL!K216</f>
        <v>0</v>
      </c>
      <c r="D198" s="42">
        <v>0.0</v>
      </c>
      <c r="E198" s="42">
        <v>0.0</v>
      </c>
      <c r="F198" s="39">
        <f t="shared" si="1"/>
        <v>0</v>
      </c>
      <c r="G198" s="1"/>
      <c r="I198" s="1"/>
      <c r="J198" s="42">
        <f t="shared" si="2"/>
        <v>0</v>
      </c>
      <c r="K198" s="1"/>
      <c r="L198" s="1"/>
      <c r="M198" s="1"/>
      <c r="N198" s="1"/>
      <c r="O198" s="1"/>
      <c r="P198" s="1"/>
      <c r="Q198" s="1"/>
      <c r="R198" s="1"/>
      <c r="S198" s="1"/>
      <c r="T198" s="1"/>
      <c r="U198" s="1"/>
      <c r="V198" s="1"/>
      <c r="W198" s="1"/>
      <c r="X198" s="1"/>
      <c r="Y198" s="1"/>
      <c r="Z198" s="1"/>
    </row>
    <row r="199" ht="12.75" customHeight="1">
      <c r="A199" s="41">
        <f>BIL!I217</f>
        <v>198</v>
      </c>
      <c r="B199" s="42">
        <f>BIL!J217</f>
        <v>0</v>
      </c>
      <c r="C199" s="42">
        <f>BIL!K217</f>
        <v>0</v>
      </c>
      <c r="D199" s="42">
        <v>0.0</v>
      </c>
      <c r="E199" s="42">
        <v>0.0</v>
      </c>
      <c r="F199" s="39">
        <f t="shared" si="1"/>
        <v>0</v>
      </c>
      <c r="G199" s="1"/>
      <c r="I199" s="1"/>
      <c r="J199" s="42">
        <f t="shared" si="2"/>
        <v>0</v>
      </c>
      <c r="K199" s="1"/>
      <c r="L199" s="1"/>
      <c r="M199" s="1"/>
      <c r="N199" s="1"/>
      <c r="O199" s="1"/>
      <c r="P199" s="1"/>
      <c r="Q199" s="1"/>
      <c r="R199" s="1"/>
      <c r="S199" s="1"/>
      <c r="T199" s="1"/>
      <c r="U199" s="1"/>
      <c r="V199" s="1"/>
      <c r="W199" s="1"/>
      <c r="X199" s="1"/>
      <c r="Y199" s="1"/>
      <c r="Z199" s="1"/>
    </row>
    <row r="200" ht="12.75" customHeight="1">
      <c r="A200" s="41">
        <f>BIL!I218</f>
        <v>199</v>
      </c>
      <c r="B200" s="42">
        <f>BIL!J218</f>
        <v>31242</v>
      </c>
      <c r="C200" s="42">
        <f>BIL!K218</f>
        <v>23373</v>
      </c>
      <c r="D200" s="42">
        <v>0.0</v>
      </c>
      <c r="E200" s="42">
        <v>0.0</v>
      </c>
      <c r="F200" s="39">
        <f t="shared" si="1"/>
        <v>155196.12</v>
      </c>
      <c r="G200" s="1"/>
      <c r="I200" s="1"/>
      <c r="J200" s="42">
        <f t="shared" si="2"/>
        <v>0</v>
      </c>
      <c r="K200" s="1"/>
      <c r="L200" s="1"/>
      <c r="M200" s="1"/>
      <c r="N200" s="1"/>
      <c r="O200" s="1"/>
      <c r="P200" s="1"/>
      <c r="Q200" s="1"/>
      <c r="R200" s="1"/>
      <c r="S200" s="1"/>
      <c r="T200" s="1"/>
      <c r="U200" s="1"/>
      <c r="V200" s="1"/>
      <c r="W200" s="1"/>
      <c r="X200" s="1"/>
      <c r="Y200" s="1"/>
      <c r="Z200" s="1"/>
    </row>
    <row r="201" ht="12.75" customHeight="1">
      <c r="A201" s="41">
        <f>BIL!I219</f>
        <v>200</v>
      </c>
      <c r="B201" s="42">
        <f>BIL!J219</f>
        <v>0</v>
      </c>
      <c r="C201" s="42">
        <f>BIL!K219</f>
        <v>0</v>
      </c>
      <c r="D201" s="42">
        <v>0.0</v>
      </c>
      <c r="E201" s="42">
        <v>0.0</v>
      </c>
      <c r="F201" s="39">
        <f t="shared" si="1"/>
        <v>0</v>
      </c>
      <c r="G201" s="1"/>
      <c r="I201" s="1"/>
      <c r="J201" s="42">
        <f t="shared" si="2"/>
        <v>0</v>
      </c>
      <c r="K201" s="1"/>
      <c r="L201" s="1"/>
      <c r="M201" s="1"/>
      <c r="N201" s="1"/>
      <c r="O201" s="1"/>
      <c r="P201" s="1"/>
      <c r="Q201" s="1"/>
      <c r="R201" s="1"/>
      <c r="S201" s="1"/>
      <c r="T201" s="1"/>
      <c r="U201" s="1"/>
      <c r="V201" s="1"/>
      <c r="W201" s="1"/>
      <c r="X201" s="1"/>
      <c r="Y201" s="1"/>
      <c r="Z201" s="1"/>
    </row>
    <row r="202" ht="12.75" customHeight="1">
      <c r="A202" s="41">
        <f>BIL!I221</f>
        <v>201</v>
      </c>
      <c r="B202" s="42">
        <f>BIL!J221</f>
        <v>0</v>
      </c>
      <c r="C202" s="42">
        <f>BIL!K221</f>
        <v>0</v>
      </c>
      <c r="D202" s="42">
        <v>0.0</v>
      </c>
      <c r="E202" s="42">
        <v>0.0</v>
      </c>
      <c r="F202" s="39">
        <f t="shared" si="1"/>
        <v>0</v>
      </c>
      <c r="G202" s="1"/>
      <c r="I202" s="1"/>
      <c r="J202" s="42">
        <f t="shared" si="2"/>
        <v>0</v>
      </c>
      <c r="K202" s="1"/>
      <c r="L202" s="1"/>
      <c r="M202" s="1"/>
      <c r="N202" s="1"/>
      <c r="O202" s="1"/>
      <c r="P202" s="1"/>
      <c r="Q202" s="1"/>
      <c r="R202" s="1"/>
      <c r="S202" s="1"/>
      <c r="T202" s="1"/>
      <c r="U202" s="1"/>
      <c r="V202" s="1"/>
      <c r="W202" s="1"/>
      <c r="X202" s="1"/>
      <c r="Y202" s="1"/>
      <c r="Z202" s="1"/>
    </row>
    <row r="203" ht="12.75" customHeight="1">
      <c r="A203" s="41">
        <f>BIL!I222</f>
        <v>202</v>
      </c>
      <c r="B203" s="42">
        <f>BIL!J222</f>
        <v>0</v>
      </c>
      <c r="C203" s="42">
        <f>BIL!K222</f>
        <v>0</v>
      </c>
      <c r="D203" s="42">
        <v>0.0</v>
      </c>
      <c r="E203" s="42">
        <v>0.0</v>
      </c>
      <c r="F203" s="39">
        <f t="shared" si="1"/>
        <v>0</v>
      </c>
      <c r="G203" s="1"/>
      <c r="I203" s="1"/>
      <c r="J203" s="42">
        <f t="shared" si="2"/>
        <v>0</v>
      </c>
      <c r="K203" s="1"/>
      <c r="L203" s="1"/>
      <c r="M203" s="1"/>
      <c r="N203" s="1"/>
      <c r="O203" s="1"/>
      <c r="P203" s="1"/>
      <c r="Q203" s="1"/>
      <c r="R203" s="1"/>
      <c r="S203" s="1"/>
      <c r="T203" s="1"/>
      <c r="U203" s="1"/>
      <c r="V203" s="1"/>
      <c r="W203" s="1"/>
      <c r="X203" s="1"/>
      <c r="Y203" s="1"/>
      <c r="Z203" s="1"/>
    </row>
    <row r="204" ht="12.75" customHeight="1">
      <c r="A204" s="41">
        <f>202+PRRAS!I19</f>
        <v>203</v>
      </c>
      <c r="B204" s="42">
        <f>PRRAS!J19</f>
        <v>55800</v>
      </c>
      <c r="C204" s="42">
        <f>PRRAS!K19</f>
        <v>99786</v>
      </c>
      <c r="D204" s="42">
        <v>0.0</v>
      </c>
      <c r="E204" s="42">
        <v>0.0</v>
      </c>
      <c r="F204" s="39">
        <f t="shared" si="1"/>
        <v>518405.16</v>
      </c>
      <c r="G204" s="1"/>
      <c r="I204" s="1"/>
      <c r="J204" s="42">
        <f t="shared" si="2"/>
        <v>0</v>
      </c>
      <c r="K204" s="1"/>
      <c r="L204" s="1"/>
      <c r="M204" s="1"/>
      <c r="N204" s="1"/>
      <c r="O204" s="1"/>
      <c r="P204" s="1"/>
      <c r="Q204" s="1"/>
      <c r="R204" s="1"/>
      <c r="S204" s="1"/>
      <c r="T204" s="1"/>
      <c r="U204" s="1"/>
      <c r="V204" s="1"/>
      <c r="W204" s="1"/>
      <c r="X204" s="1"/>
      <c r="Y204" s="1"/>
      <c r="Z204" s="1"/>
    </row>
    <row r="205" ht="12.75" customHeight="1">
      <c r="A205" s="41">
        <f>202+PRRAS!I20</f>
        <v>204</v>
      </c>
      <c r="B205" s="42">
        <f>PRRAS!J20</f>
        <v>0</v>
      </c>
      <c r="C205" s="42">
        <f>PRRAS!K20</f>
        <v>0</v>
      </c>
      <c r="D205" s="42">
        <v>0.0</v>
      </c>
      <c r="E205" s="42">
        <v>0.0</v>
      </c>
      <c r="F205" s="39">
        <f t="shared" si="1"/>
        <v>0</v>
      </c>
      <c r="G205" s="1"/>
      <c r="I205" s="1"/>
      <c r="J205" s="42">
        <f t="shared" si="2"/>
        <v>0</v>
      </c>
      <c r="K205" s="1"/>
      <c r="L205" s="1"/>
      <c r="M205" s="1"/>
      <c r="N205" s="1"/>
      <c r="O205" s="1"/>
      <c r="P205" s="1"/>
      <c r="Q205" s="1"/>
      <c r="R205" s="1"/>
      <c r="S205" s="1"/>
      <c r="T205" s="1"/>
      <c r="U205" s="1"/>
      <c r="V205" s="1"/>
      <c r="W205" s="1"/>
      <c r="X205" s="1"/>
      <c r="Y205" s="1"/>
      <c r="Z205" s="1"/>
    </row>
    <row r="206" ht="12.75" customHeight="1">
      <c r="A206" s="41">
        <f>202+PRRAS!I21</f>
        <v>205</v>
      </c>
      <c r="B206" s="42">
        <f>PRRAS!J21</f>
        <v>0</v>
      </c>
      <c r="C206" s="42">
        <f>PRRAS!K21</f>
        <v>0</v>
      </c>
      <c r="D206" s="42">
        <v>0.0</v>
      </c>
      <c r="E206" s="42">
        <v>0.0</v>
      </c>
      <c r="F206" s="39">
        <f t="shared" si="1"/>
        <v>0</v>
      </c>
      <c r="G206" s="1"/>
      <c r="I206" s="1"/>
      <c r="J206" s="42">
        <f t="shared" si="2"/>
        <v>0</v>
      </c>
      <c r="K206" s="1"/>
      <c r="L206" s="1"/>
      <c r="M206" s="1"/>
      <c r="N206" s="1"/>
      <c r="O206" s="1"/>
      <c r="P206" s="1"/>
      <c r="Q206" s="1"/>
      <c r="R206" s="1"/>
      <c r="S206" s="1"/>
      <c r="T206" s="1"/>
      <c r="U206" s="1"/>
      <c r="V206" s="1"/>
      <c r="W206" s="1"/>
      <c r="X206" s="1"/>
      <c r="Y206" s="1"/>
      <c r="Z206" s="1"/>
    </row>
    <row r="207" ht="12.75" customHeight="1">
      <c r="A207" s="41">
        <f>202+PRRAS!I22</f>
        <v>206</v>
      </c>
      <c r="B207" s="42">
        <f>PRRAS!J22</f>
        <v>0</v>
      </c>
      <c r="C207" s="42">
        <f>PRRAS!K22</f>
        <v>0</v>
      </c>
      <c r="D207" s="42">
        <v>0.0</v>
      </c>
      <c r="E207" s="42">
        <v>0.0</v>
      </c>
      <c r="F207" s="39">
        <f t="shared" si="1"/>
        <v>0</v>
      </c>
      <c r="G207" s="1"/>
      <c r="I207" s="1"/>
      <c r="J207" s="42">
        <f t="shared" si="2"/>
        <v>0</v>
      </c>
      <c r="K207" s="1"/>
      <c r="L207" s="1"/>
      <c r="M207" s="1"/>
      <c r="N207" s="1"/>
      <c r="O207" s="1"/>
      <c r="P207" s="1"/>
      <c r="Q207" s="1"/>
      <c r="R207" s="1"/>
      <c r="S207" s="1"/>
      <c r="T207" s="1"/>
      <c r="U207" s="1"/>
      <c r="V207" s="1"/>
      <c r="W207" s="1"/>
      <c r="X207" s="1"/>
      <c r="Y207" s="1"/>
      <c r="Z207" s="1"/>
    </row>
    <row r="208" ht="12.75" customHeight="1">
      <c r="A208" s="41">
        <f>202+PRRAS!I23</f>
        <v>207</v>
      </c>
      <c r="B208" s="42">
        <f>PRRAS!J23</f>
        <v>2600</v>
      </c>
      <c r="C208" s="42">
        <f>PRRAS!K23</f>
        <v>1966</v>
      </c>
      <c r="D208" s="42">
        <v>0.0</v>
      </c>
      <c r="E208" s="42">
        <v>0.0</v>
      </c>
      <c r="F208" s="39">
        <f t="shared" si="1"/>
        <v>13521.24</v>
      </c>
      <c r="G208" s="1"/>
      <c r="I208" s="1"/>
      <c r="J208" s="42">
        <f t="shared" si="2"/>
        <v>0</v>
      </c>
      <c r="K208" s="1"/>
      <c r="L208" s="1"/>
      <c r="M208" s="1"/>
      <c r="N208" s="1"/>
      <c r="O208" s="1"/>
      <c r="P208" s="1"/>
      <c r="Q208" s="1"/>
      <c r="R208" s="1"/>
      <c r="S208" s="1"/>
      <c r="T208" s="1"/>
      <c r="U208" s="1"/>
      <c r="V208" s="1"/>
      <c r="W208" s="1"/>
      <c r="X208" s="1"/>
      <c r="Y208" s="1"/>
      <c r="Z208" s="1"/>
    </row>
    <row r="209" ht="12.75" customHeight="1">
      <c r="A209" s="41">
        <f>202+PRRAS!I24</f>
        <v>208</v>
      </c>
      <c r="B209" s="42">
        <f>PRRAS!J24</f>
        <v>2600</v>
      </c>
      <c r="C209" s="42">
        <f>PRRAS!K24</f>
        <v>1966</v>
      </c>
      <c r="D209" s="42">
        <v>0.0</v>
      </c>
      <c r="E209" s="42">
        <v>0.0</v>
      </c>
      <c r="F209" s="39">
        <f t="shared" si="1"/>
        <v>13586.56</v>
      </c>
      <c r="G209" s="1"/>
      <c r="I209" s="1"/>
      <c r="J209" s="42">
        <f t="shared" si="2"/>
        <v>0</v>
      </c>
      <c r="K209" s="1"/>
      <c r="L209" s="1"/>
      <c r="M209" s="1"/>
      <c r="N209" s="1"/>
      <c r="O209" s="1"/>
      <c r="P209" s="1"/>
      <c r="Q209" s="1"/>
      <c r="R209" s="1"/>
      <c r="S209" s="1"/>
      <c r="T209" s="1"/>
      <c r="U209" s="1"/>
      <c r="V209" s="1"/>
      <c r="W209" s="1"/>
      <c r="X209" s="1"/>
      <c r="Y209" s="1"/>
      <c r="Z209" s="1"/>
    </row>
    <row r="210" ht="12.75" customHeight="1">
      <c r="A210" s="41">
        <f>202+PRRAS!I25</f>
        <v>209</v>
      </c>
      <c r="B210" s="42">
        <f>PRRAS!J25</f>
        <v>0</v>
      </c>
      <c r="C210" s="42">
        <f>PRRAS!K25</f>
        <v>0</v>
      </c>
      <c r="D210" s="42">
        <v>0.0</v>
      </c>
      <c r="E210" s="42">
        <v>0.0</v>
      </c>
      <c r="F210" s="39">
        <f t="shared" si="1"/>
        <v>0</v>
      </c>
      <c r="G210" s="1"/>
      <c r="I210" s="1"/>
      <c r="J210" s="42">
        <f t="shared" si="2"/>
        <v>0</v>
      </c>
      <c r="K210" s="1"/>
      <c r="L210" s="1"/>
      <c r="M210" s="1"/>
      <c r="N210" s="1"/>
      <c r="O210" s="1"/>
      <c r="P210" s="1"/>
      <c r="Q210" s="1"/>
      <c r="R210" s="1"/>
      <c r="S210" s="1"/>
      <c r="T210" s="1"/>
      <c r="U210" s="1"/>
      <c r="V210" s="1"/>
      <c r="W210" s="1"/>
      <c r="X210" s="1"/>
      <c r="Y210" s="1"/>
      <c r="Z210" s="1"/>
    </row>
    <row r="211" ht="12.75" customHeight="1">
      <c r="A211" s="41">
        <f>202+PRRAS!I26</f>
        <v>210</v>
      </c>
      <c r="B211" s="42">
        <f>PRRAS!J26</f>
        <v>0</v>
      </c>
      <c r="C211" s="42">
        <f>PRRAS!K26</f>
        <v>0</v>
      </c>
      <c r="D211" s="42">
        <v>0.0</v>
      </c>
      <c r="E211" s="42">
        <v>0.0</v>
      </c>
      <c r="F211" s="39">
        <f t="shared" si="1"/>
        <v>0</v>
      </c>
      <c r="G211" s="1"/>
      <c r="I211" s="1"/>
      <c r="J211" s="42">
        <f t="shared" si="2"/>
        <v>0</v>
      </c>
      <c r="K211" s="1"/>
      <c r="L211" s="1"/>
      <c r="M211" s="1"/>
      <c r="N211" s="1"/>
      <c r="O211" s="1"/>
      <c r="P211" s="1"/>
      <c r="Q211" s="1"/>
      <c r="R211" s="1"/>
      <c r="S211" s="1"/>
      <c r="T211" s="1"/>
      <c r="U211" s="1"/>
      <c r="V211" s="1"/>
      <c r="W211" s="1"/>
      <c r="X211" s="1"/>
      <c r="Y211" s="1"/>
      <c r="Z211" s="1"/>
    </row>
    <row r="212" ht="12.75" customHeight="1">
      <c r="A212" s="41">
        <f>202+PRRAS!I27</f>
        <v>211</v>
      </c>
      <c r="B212" s="42">
        <f>PRRAS!J27</f>
        <v>0</v>
      </c>
      <c r="C212" s="42">
        <f>PRRAS!K27</f>
        <v>0</v>
      </c>
      <c r="D212" s="42">
        <v>0.0</v>
      </c>
      <c r="E212" s="42">
        <v>0.0</v>
      </c>
      <c r="F212" s="39">
        <f t="shared" si="1"/>
        <v>0</v>
      </c>
      <c r="G212" s="1"/>
      <c r="I212" s="1"/>
      <c r="J212" s="42">
        <f t="shared" si="2"/>
        <v>0</v>
      </c>
      <c r="K212" s="1"/>
      <c r="L212" s="1"/>
      <c r="M212" s="1"/>
      <c r="N212" s="1"/>
      <c r="O212" s="1"/>
      <c r="P212" s="1"/>
      <c r="Q212" s="1"/>
      <c r="R212" s="1"/>
      <c r="S212" s="1"/>
      <c r="T212" s="1"/>
      <c r="U212" s="1"/>
      <c r="V212" s="1"/>
      <c r="W212" s="1"/>
      <c r="X212" s="1"/>
      <c r="Y212" s="1"/>
      <c r="Z212" s="1"/>
    </row>
    <row r="213" ht="12.75" customHeight="1">
      <c r="A213" s="41">
        <f>202+PRRAS!I28</f>
        <v>212</v>
      </c>
      <c r="B213" s="42">
        <f>PRRAS!J28</f>
        <v>0</v>
      </c>
      <c r="C213" s="42">
        <f>PRRAS!K28</f>
        <v>0</v>
      </c>
      <c r="D213" s="42">
        <v>0.0</v>
      </c>
      <c r="E213" s="42">
        <v>0.0</v>
      </c>
      <c r="F213" s="39">
        <f t="shared" si="1"/>
        <v>0</v>
      </c>
      <c r="G213" s="1"/>
      <c r="I213" s="1"/>
      <c r="J213" s="42">
        <f t="shared" si="2"/>
        <v>0</v>
      </c>
      <c r="K213" s="1"/>
      <c r="L213" s="1"/>
      <c r="M213" s="1"/>
      <c r="N213" s="1"/>
      <c r="O213" s="1"/>
      <c r="P213" s="1"/>
      <c r="Q213" s="1"/>
      <c r="R213" s="1"/>
      <c r="S213" s="1"/>
      <c r="T213" s="1"/>
      <c r="U213" s="1"/>
      <c r="V213" s="1"/>
      <c r="W213" s="1"/>
      <c r="X213" s="1"/>
      <c r="Y213" s="1"/>
      <c r="Z213" s="1"/>
    </row>
    <row r="214" ht="12.75" customHeight="1">
      <c r="A214" s="41">
        <f>202+PRRAS!I29</f>
        <v>213</v>
      </c>
      <c r="B214" s="42">
        <f>PRRAS!J29</f>
        <v>0</v>
      </c>
      <c r="C214" s="42">
        <f>PRRAS!K29</f>
        <v>0</v>
      </c>
      <c r="D214" s="42">
        <v>0.0</v>
      </c>
      <c r="E214" s="42">
        <v>0.0</v>
      </c>
      <c r="F214" s="39">
        <f t="shared" si="1"/>
        <v>0</v>
      </c>
      <c r="G214" s="1"/>
      <c r="I214" s="1"/>
      <c r="J214" s="42">
        <f t="shared" si="2"/>
        <v>0</v>
      </c>
      <c r="K214" s="1"/>
      <c r="L214" s="1"/>
      <c r="M214" s="1"/>
      <c r="N214" s="1"/>
      <c r="O214" s="1"/>
      <c r="P214" s="1"/>
      <c r="Q214" s="1"/>
      <c r="R214" s="1"/>
      <c r="S214" s="1"/>
      <c r="T214" s="1"/>
      <c r="U214" s="1"/>
      <c r="V214" s="1"/>
      <c r="W214" s="1"/>
      <c r="X214" s="1"/>
      <c r="Y214" s="1"/>
      <c r="Z214" s="1"/>
    </row>
    <row r="215" ht="12.75" customHeight="1">
      <c r="A215" s="41">
        <f>202+PRRAS!I30</f>
        <v>214</v>
      </c>
      <c r="B215" s="42">
        <f>PRRAS!J30</f>
        <v>0</v>
      </c>
      <c r="C215" s="42">
        <f>PRRAS!K30</f>
        <v>0</v>
      </c>
      <c r="D215" s="42">
        <v>0.0</v>
      </c>
      <c r="E215" s="42">
        <v>0.0</v>
      </c>
      <c r="F215" s="39">
        <f t="shared" si="1"/>
        <v>0</v>
      </c>
      <c r="G215" s="1"/>
      <c r="I215" s="1"/>
      <c r="J215" s="42">
        <f t="shared" si="2"/>
        <v>0</v>
      </c>
      <c r="K215" s="1"/>
      <c r="L215" s="1"/>
      <c r="M215" s="1"/>
      <c r="N215" s="1"/>
      <c r="O215" s="1"/>
      <c r="P215" s="1"/>
      <c r="Q215" s="1"/>
      <c r="R215" s="1"/>
      <c r="S215" s="1"/>
      <c r="T215" s="1"/>
      <c r="U215" s="1"/>
      <c r="V215" s="1"/>
      <c r="W215" s="1"/>
      <c r="X215" s="1"/>
      <c r="Y215" s="1"/>
      <c r="Z215" s="1"/>
    </row>
    <row r="216" ht="12.75" customHeight="1">
      <c r="A216" s="41">
        <f>202+PRRAS!I31</f>
        <v>215</v>
      </c>
      <c r="B216" s="42">
        <f>PRRAS!J31</f>
        <v>0</v>
      </c>
      <c r="C216" s="42">
        <f>PRRAS!K31</f>
        <v>0</v>
      </c>
      <c r="D216" s="42">
        <v>0.0</v>
      </c>
      <c r="E216" s="42">
        <v>0.0</v>
      </c>
      <c r="F216" s="39">
        <f t="shared" si="1"/>
        <v>0</v>
      </c>
      <c r="G216" s="1"/>
      <c r="I216" s="1"/>
      <c r="J216" s="42">
        <f t="shared" si="2"/>
        <v>0</v>
      </c>
      <c r="K216" s="1"/>
      <c r="L216" s="1"/>
      <c r="M216" s="1"/>
      <c r="N216" s="1"/>
      <c r="O216" s="1"/>
      <c r="P216" s="1"/>
      <c r="Q216" s="1"/>
      <c r="R216" s="1"/>
      <c r="S216" s="1"/>
      <c r="T216" s="1"/>
      <c r="U216" s="1"/>
      <c r="V216" s="1"/>
      <c r="W216" s="1"/>
      <c r="X216" s="1"/>
      <c r="Y216" s="1"/>
      <c r="Z216" s="1"/>
    </row>
    <row r="217" ht="12.75" customHeight="1">
      <c r="A217" s="41">
        <f>202+PRRAS!I32</f>
        <v>216</v>
      </c>
      <c r="B217" s="42">
        <f>PRRAS!J32</f>
        <v>0</v>
      </c>
      <c r="C217" s="42">
        <f>PRRAS!K32</f>
        <v>0</v>
      </c>
      <c r="D217" s="42">
        <v>0.0</v>
      </c>
      <c r="E217" s="42">
        <v>0.0</v>
      </c>
      <c r="F217" s="39">
        <f t="shared" si="1"/>
        <v>0</v>
      </c>
      <c r="G217" s="1"/>
      <c r="I217" s="1"/>
      <c r="J217" s="42">
        <f t="shared" si="2"/>
        <v>0</v>
      </c>
      <c r="K217" s="1"/>
      <c r="L217" s="1"/>
      <c r="M217" s="1"/>
      <c r="N217" s="1"/>
      <c r="O217" s="1"/>
      <c r="P217" s="1"/>
      <c r="Q217" s="1"/>
      <c r="R217" s="1"/>
      <c r="S217" s="1"/>
      <c r="T217" s="1"/>
      <c r="U217" s="1"/>
      <c r="V217" s="1"/>
      <c r="W217" s="1"/>
      <c r="X217" s="1"/>
      <c r="Y217" s="1"/>
      <c r="Z217" s="1"/>
    </row>
    <row r="218" ht="12.75" customHeight="1">
      <c r="A218" s="41">
        <f>202+PRRAS!I33</f>
        <v>217</v>
      </c>
      <c r="B218" s="42">
        <f>PRRAS!J33</f>
        <v>0</v>
      </c>
      <c r="C218" s="42">
        <f>PRRAS!K33</f>
        <v>0</v>
      </c>
      <c r="D218" s="42">
        <v>0.0</v>
      </c>
      <c r="E218" s="42">
        <v>0.0</v>
      </c>
      <c r="F218" s="39">
        <f t="shared" si="1"/>
        <v>0</v>
      </c>
      <c r="G218" s="1"/>
      <c r="I218" s="1"/>
      <c r="J218" s="42">
        <f t="shared" si="2"/>
        <v>0</v>
      </c>
      <c r="K218" s="1"/>
      <c r="L218" s="1"/>
      <c r="M218" s="1"/>
      <c r="N218" s="1"/>
      <c r="O218" s="1"/>
      <c r="P218" s="1"/>
      <c r="Q218" s="1"/>
      <c r="R218" s="1"/>
      <c r="S218" s="1"/>
      <c r="T218" s="1"/>
      <c r="U218" s="1"/>
      <c r="V218" s="1"/>
      <c r="W218" s="1"/>
      <c r="X218" s="1"/>
      <c r="Y218" s="1"/>
      <c r="Z218" s="1"/>
    </row>
    <row r="219" ht="12.75" customHeight="1">
      <c r="A219" s="41">
        <f>202+PRRAS!I34</f>
        <v>218</v>
      </c>
      <c r="B219" s="42">
        <f>PRRAS!J34</f>
        <v>0</v>
      </c>
      <c r="C219" s="42">
        <f>PRRAS!K34</f>
        <v>0</v>
      </c>
      <c r="D219" s="42">
        <v>0.0</v>
      </c>
      <c r="E219" s="42">
        <v>0.0</v>
      </c>
      <c r="F219" s="39">
        <f t="shared" si="1"/>
        <v>0</v>
      </c>
      <c r="G219" s="1"/>
      <c r="I219" s="1"/>
      <c r="J219" s="42">
        <f t="shared" si="2"/>
        <v>0</v>
      </c>
      <c r="K219" s="1"/>
      <c r="L219" s="1"/>
      <c r="M219" s="1"/>
      <c r="N219" s="1"/>
      <c r="O219" s="1"/>
      <c r="P219" s="1"/>
      <c r="Q219" s="1"/>
      <c r="R219" s="1"/>
      <c r="S219" s="1"/>
      <c r="T219" s="1"/>
      <c r="U219" s="1"/>
      <c r="V219" s="1"/>
      <c r="W219" s="1"/>
      <c r="X219" s="1"/>
      <c r="Y219" s="1"/>
      <c r="Z219" s="1"/>
    </row>
    <row r="220" ht="12.75" customHeight="1">
      <c r="A220" s="41">
        <f>202+PRRAS!I35</f>
        <v>219</v>
      </c>
      <c r="B220" s="42">
        <f>PRRAS!J35</f>
        <v>0</v>
      </c>
      <c r="C220" s="42">
        <f>PRRAS!K35</f>
        <v>0</v>
      </c>
      <c r="D220" s="42">
        <v>0.0</v>
      </c>
      <c r="E220" s="42">
        <v>0.0</v>
      </c>
      <c r="F220" s="39">
        <f t="shared" si="1"/>
        <v>0</v>
      </c>
      <c r="G220" s="1"/>
      <c r="I220" s="1"/>
      <c r="J220" s="42">
        <f t="shared" si="2"/>
        <v>0</v>
      </c>
      <c r="K220" s="1"/>
      <c r="L220" s="1"/>
      <c r="M220" s="1"/>
      <c r="N220" s="1"/>
      <c r="O220" s="1"/>
      <c r="P220" s="1"/>
      <c r="Q220" s="1"/>
      <c r="R220" s="1"/>
      <c r="S220" s="1"/>
      <c r="T220" s="1"/>
      <c r="U220" s="1"/>
      <c r="V220" s="1"/>
      <c r="W220" s="1"/>
      <c r="X220" s="1"/>
      <c r="Y220" s="1"/>
      <c r="Z220" s="1"/>
    </row>
    <row r="221" ht="12.75" customHeight="1">
      <c r="A221" s="41">
        <f>202+PRRAS!I36</f>
        <v>220</v>
      </c>
      <c r="B221" s="42">
        <f>PRRAS!J36</f>
        <v>0</v>
      </c>
      <c r="C221" s="42">
        <f>PRRAS!K36</f>
        <v>0</v>
      </c>
      <c r="D221" s="42">
        <v>0.0</v>
      </c>
      <c r="E221" s="42">
        <v>0.0</v>
      </c>
      <c r="F221" s="39">
        <f t="shared" si="1"/>
        <v>0</v>
      </c>
      <c r="G221" s="1"/>
      <c r="I221" s="1"/>
      <c r="J221" s="42">
        <f t="shared" si="2"/>
        <v>0</v>
      </c>
      <c r="K221" s="1"/>
      <c r="L221" s="1"/>
      <c r="M221" s="1"/>
      <c r="N221" s="1"/>
      <c r="O221" s="1"/>
      <c r="P221" s="1"/>
      <c r="Q221" s="1"/>
      <c r="R221" s="1"/>
      <c r="S221" s="1"/>
      <c r="T221" s="1"/>
      <c r="U221" s="1"/>
      <c r="V221" s="1"/>
      <c r="W221" s="1"/>
      <c r="X221" s="1"/>
      <c r="Y221" s="1"/>
      <c r="Z221" s="1"/>
    </row>
    <row r="222" ht="12.75" customHeight="1">
      <c r="A222" s="41">
        <f>202+PRRAS!I37</f>
        <v>221</v>
      </c>
      <c r="B222" s="42">
        <f>PRRAS!J37</f>
        <v>0</v>
      </c>
      <c r="C222" s="42">
        <f>PRRAS!K37</f>
        <v>0</v>
      </c>
      <c r="D222" s="42">
        <v>0.0</v>
      </c>
      <c r="E222" s="42">
        <v>0.0</v>
      </c>
      <c r="F222" s="39">
        <f t="shared" si="1"/>
        <v>0</v>
      </c>
      <c r="G222" s="1"/>
      <c r="I222" s="1"/>
      <c r="J222" s="42">
        <f t="shared" si="2"/>
        <v>0</v>
      </c>
      <c r="K222" s="1"/>
      <c r="L222" s="1"/>
      <c r="M222" s="1"/>
      <c r="N222" s="1"/>
      <c r="O222" s="1"/>
      <c r="P222" s="1"/>
      <c r="Q222" s="1"/>
      <c r="R222" s="1"/>
      <c r="S222" s="1"/>
      <c r="T222" s="1"/>
      <c r="U222" s="1"/>
      <c r="V222" s="1"/>
      <c r="W222" s="1"/>
      <c r="X222" s="1"/>
      <c r="Y222" s="1"/>
      <c r="Z222" s="1"/>
    </row>
    <row r="223" ht="12.75" customHeight="1">
      <c r="A223" s="41">
        <f>202+PRRAS!I38</f>
        <v>222</v>
      </c>
      <c r="B223" s="42">
        <f>PRRAS!J38</f>
        <v>0</v>
      </c>
      <c r="C223" s="42">
        <f>PRRAS!K38</f>
        <v>0</v>
      </c>
      <c r="D223" s="42">
        <v>0.0</v>
      </c>
      <c r="E223" s="42">
        <v>0.0</v>
      </c>
      <c r="F223" s="39">
        <f t="shared" si="1"/>
        <v>0</v>
      </c>
      <c r="G223" s="1"/>
      <c r="I223" s="1"/>
      <c r="J223" s="42">
        <f t="shared" si="2"/>
        <v>0</v>
      </c>
      <c r="K223" s="1"/>
      <c r="L223" s="1"/>
      <c r="M223" s="1"/>
      <c r="N223" s="1"/>
      <c r="O223" s="1"/>
      <c r="P223" s="1"/>
      <c r="Q223" s="1"/>
      <c r="R223" s="1"/>
      <c r="S223" s="1"/>
      <c r="T223" s="1"/>
      <c r="U223" s="1"/>
      <c r="V223" s="1"/>
      <c r="W223" s="1"/>
      <c r="X223" s="1"/>
      <c r="Y223" s="1"/>
      <c r="Z223" s="1"/>
    </row>
    <row r="224" ht="12.75" customHeight="1">
      <c r="A224" s="41">
        <f>202+PRRAS!I39</f>
        <v>223</v>
      </c>
      <c r="B224" s="42">
        <f>PRRAS!J39</f>
        <v>0</v>
      </c>
      <c r="C224" s="42">
        <f>PRRAS!K39</f>
        <v>0</v>
      </c>
      <c r="D224" s="42">
        <v>0.0</v>
      </c>
      <c r="E224" s="42">
        <v>0.0</v>
      </c>
      <c r="F224" s="39">
        <f t="shared" si="1"/>
        <v>0</v>
      </c>
      <c r="G224" s="1"/>
      <c r="I224" s="1"/>
      <c r="J224" s="42">
        <f t="shared" si="2"/>
        <v>0</v>
      </c>
      <c r="K224" s="1"/>
      <c r="L224" s="1"/>
      <c r="M224" s="1"/>
      <c r="N224" s="1"/>
      <c r="O224" s="1"/>
      <c r="P224" s="1"/>
      <c r="Q224" s="1"/>
      <c r="R224" s="1"/>
      <c r="S224" s="1"/>
      <c r="T224" s="1"/>
      <c r="U224" s="1"/>
      <c r="V224" s="1"/>
      <c r="W224" s="1"/>
      <c r="X224" s="1"/>
      <c r="Y224" s="1"/>
      <c r="Z224" s="1"/>
    </row>
    <row r="225" ht="12.75" customHeight="1">
      <c r="A225" s="41">
        <f>202+PRRAS!I40</f>
        <v>224</v>
      </c>
      <c r="B225" s="42">
        <f>PRRAS!J40</f>
        <v>0</v>
      </c>
      <c r="C225" s="42">
        <f>PRRAS!K40</f>
        <v>0</v>
      </c>
      <c r="D225" s="42">
        <v>0.0</v>
      </c>
      <c r="E225" s="42">
        <v>0.0</v>
      </c>
      <c r="F225" s="39">
        <f t="shared" si="1"/>
        <v>0</v>
      </c>
      <c r="G225" s="1"/>
      <c r="I225" s="1"/>
      <c r="J225" s="42">
        <f t="shared" si="2"/>
        <v>0</v>
      </c>
      <c r="K225" s="1"/>
      <c r="L225" s="1"/>
      <c r="M225" s="1"/>
      <c r="N225" s="1"/>
      <c r="O225" s="1"/>
      <c r="P225" s="1"/>
      <c r="Q225" s="1"/>
      <c r="R225" s="1"/>
      <c r="S225" s="1"/>
      <c r="T225" s="1"/>
      <c r="U225" s="1"/>
      <c r="V225" s="1"/>
      <c r="W225" s="1"/>
      <c r="X225" s="1"/>
      <c r="Y225" s="1"/>
      <c r="Z225" s="1"/>
    </row>
    <row r="226" ht="12.75" customHeight="1">
      <c r="A226" s="41">
        <f>202+PRRAS!I41</f>
        <v>225</v>
      </c>
      <c r="B226" s="42">
        <f>PRRAS!J41</f>
        <v>0</v>
      </c>
      <c r="C226" s="42">
        <f>PRRAS!K41</f>
        <v>0</v>
      </c>
      <c r="D226" s="42">
        <v>0.0</v>
      </c>
      <c r="E226" s="42">
        <v>0.0</v>
      </c>
      <c r="F226" s="39">
        <f t="shared" si="1"/>
        <v>0</v>
      </c>
      <c r="G226" s="1"/>
      <c r="I226" s="1"/>
      <c r="J226" s="42">
        <f t="shared" si="2"/>
        <v>0</v>
      </c>
      <c r="K226" s="1"/>
      <c r="L226" s="1"/>
      <c r="M226" s="1"/>
      <c r="N226" s="1"/>
      <c r="O226" s="1"/>
      <c r="P226" s="1"/>
      <c r="Q226" s="1"/>
      <c r="R226" s="1"/>
      <c r="S226" s="1"/>
      <c r="T226" s="1"/>
      <c r="U226" s="1"/>
      <c r="V226" s="1"/>
      <c r="W226" s="1"/>
      <c r="X226" s="1"/>
      <c r="Y226" s="1"/>
      <c r="Z226" s="1"/>
    </row>
    <row r="227" ht="12.75" customHeight="1">
      <c r="A227" s="41">
        <f>202+PRRAS!I42</f>
        <v>226</v>
      </c>
      <c r="B227" s="42">
        <f>PRRAS!J42</f>
        <v>53200</v>
      </c>
      <c r="C227" s="42">
        <f>PRRAS!K42</f>
        <v>97820</v>
      </c>
      <c r="D227" s="42">
        <v>0.0</v>
      </c>
      <c r="E227" s="42">
        <v>0.0</v>
      </c>
      <c r="F227" s="39">
        <f t="shared" si="1"/>
        <v>562378.4</v>
      </c>
      <c r="G227" s="1"/>
      <c r="I227" s="1"/>
      <c r="J227" s="42">
        <f t="shared" si="2"/>
        <v>0</v>
      </c>
      <c r="K227" s="1"/>
      <c r="L227" s="1"/>
      <c r="M227" s="1"/>
      <c r="N227" s="1"/>
      <c r="O227" s="1"/>
      <c r="P227" s="1"/>
      <c r="Q227" s="1"/>
      <c r="R227" s="1"/>
      <c r="S227" s="1"/>
      <c r="T227" s="1"/>
      <c r="U227" s="1"/>
      <c r="V227" s="1"/>
      <c r="W227" s="1"/>
      <c r="X227" s="1"/>
      <c r="Y227" s="1"/>
      <c r="Z227" s="1"/>
    </row>
    <row r="228" ht="12.75" customHeight="1">
      <c r="A228" s="41">
        <f>202+PRRAS!I43</f>
        <v>227</v>
      </c>
      <c r="B228" s="42">
        <f>PRRAS!J43</f>
        <v>41000</v>
      </c>
      <c r="C228" s="42">
        <f>PRRAS!K43</f>
        <v>47500</v>
      </c>
      <c r="D228" s="42">
        <v>0.0</v>
      </c>
      <c r="E228" s="42">
        <v>0.0</v>
      </c>
      <c r="F228" s="39">
        <f t="shared" si="1"/>
        <v>308720</v>
      </c>
      <c r="G228" s="1"/>
      <c r="I228" s="1"/>
      <c r="J228" s="42">
        <f t="shared" si="2"/>
        <v>0</v>
      </c>
      <c r="K228" s="1"/>
      <c r="L228" s="1"/>
      <c r="M228" s="1"/>
      <c r="N228" s="1"/>
      <c r="O228" s="1"/>
      <c r="P228" s="1"/>
      <c r="Q228" s="1"/>
      <c r="R228" s="1"/>
      <c r="S228" s="1"/>
      <c r="T228" s="1"/>
      <c r="U228" s="1"/>
      <c r="V228" s="1"/>
      <c r="W228" s="1"/>
      <c r="X228" s="1"/>
      <c r="Y228" s="1"/>
      <c r="Z228" s="1"/>
    </row>
    <row r="229" ht="12.75" customHeight="1">
      <c r="A229" s="41">
        <f>202+PRRAS!I44</f>
        <v>228</v>
      </c>
      <c r="B229" s="42">
        <f>PRRAS!J44</f>
        <v>15000</v>
      </c>
      <c r="C229" s="42">
        <f>PRRAS!K44</f>
        <v>16000</v>
      </c>
      <c r="D229" s="42">
        <v>0.0</v>
      </c>
      <c r="E229" s="42">
        <v>0.0</v>
      </c>
      <c r="F229" s="39">
        <f t="shared" si="1"/>
        <v>107160</v>
      </c>
      <c r="G229" s="1"/>
      <c r="I229" s="1"/>
      <c r="J229" s="42">
        <f t="shared" si="2"/>
        <v>0</v>
      </c>
      <c r="K229" s="1"/>
      <c r="L229" s="1"/>
      <c r="M229" s="1"/>
      <c r="N229" s="1"/>
      <c r="O229" s="1"/>
      <c r="P229" s="1"/>
      <c r="Q229" s="1"/>
      <c r="R229" s="1"/>
      <c r="S229" s="1"/>
      <c r="T229" s="1"/>
      <c r="U229" s="1"/>
      <c r="V229" s="1"/>
      <c r="W229" s="1"/>
      <c r="X229" s="1"/>
      <c r="Y229" s="1"/>
      <c r="Z229" s="1"/>
    </row>
    <row r="230" ht="12.75" customHeight="1">
      <c r="A230" s="41">
        <f>202+PRRAS!I45</f>
        <v>229</v>
      </c>
      <c r="B230" s="42">
        <f>PRRAS!J45</f>
        <v>26000</v>
      </c>
      <c r="C230" s="42">
        <f>PRRAS!K45</f>
        <v>31500</v>
      </c>
      <c r="D230" s="42">
        <v>0.0</v>
      </c>
      <c r="E230" s="42">
        <v>0.0</v>
      </c>
      <c r="F230" s="39">
        <f t="shared" si="1"/>
        <v>203810</v>
      </c>
      <c r="G230" s="1"/>
      <c r="I230" s="1"/>
      <c r="J230" s="42">
        <f t="shared" si="2"/>
        <v>0</v>
      </c>
      <c r="K230" s="1"/>
      <c r="L230" s="1"/>
      <c r="M230" s="1"/>
      <c r="N230" s="1"/>
      <c r="O230" s="1"/>
      <c r="P230" s="1"/>
      <c r="Q230" s="1"/>
      <c r="R230" s="1"/>
      <c r="S230" s="1"/>
      <c r="T230" s="1"/>
      <c r="U230" s="1"/>
      <c r="V230" s="1"/>
      <c r="W230" s="1"/>
      <c r="X230" s="1"/>
      <c r="Y230" s="1"/>
      <c r="Z230" s="1"/>
    </row>
    <row r="231" ht="12.75" customHeight="1">
      <c r="A231" s="41">
        <f>202+PRRAS!I46</f>
        <v>230</v>
      </c>
      <c r="B231" s="42">
        <f>PRRAS!J46</f>
        <v>0</v>
      </c>
      <c r="C231" s="42">
        <f>PRRAS!K46</f>
        <v>0</v>
      </c>
      <c r="D231" s="42">
        <v>0.0</v>
      </c>
      <c r="E231" s="42">
        <v>0.0</v>
      </c>
      <c r="F231" s="39">
        <f t="shared" si="1"/>
        <v>0</v>
      </c>
      <c r="G231" s="1"/>
      <c r="I231" s="1"/>
      <c r="J231" s="42">
        <f t="shared" si="2"/>
        <v>0</v>
      </c>
      <c r="K231" s="1"/>
      <c r="L231" s="1"/>
      <c r="M231" s="1"/>
      <c r="N231" s="1"/>
      <c r="O231" s="1"/>
      <c r="P231" s="1"/>
      <c r="Q231" s="1"/>
      <c r="R231" s="1"/>
      <c r="S231" s="1"/>
      <c r="T231" s="1"/>
      <c r="U231" s="1"/>
      <c r="V231" s="1"/>
      <c r="W231" s="1"/>
      <c r="X231" s="1"/>
      <c r="Y231" s="1"/>
      <c r="Z231" s="1"/>
    </row>
    <row r="232" ht="12.75" customHeight="1">
      <c r="A232" s="41">
        <f>202+PRRAS!I47</f>
        <v>231</v>
      </c>
      <c r="B232" s="42">
        <f>PRRAS!J47</f>
        <v>0</v>
      </c>
      <c r="C232" s="42">
        <f>PRRAS!K47</f>
        <v>0</v>
      </c>
      <c r="D232" s="42">
        <v>0.0</v>
      </c>
      <c r="E232" s="42">
        <v>0.0</v>
      </c>
      <c r="F232" s="39">
        <f t="shared" si="1"/>
        <v>0</v>
      </c>
      <c r="G232" s="1"/>
      <c r="I232" s="1"/>
      <c r="J232" s="42">
        <f t="shared" si="2"/>
        <v>0</v>
      </c>
      <c r="K232" s="1"/>
      <c r="L232" s="1"/>
      <c r="M232" s="1"/>
      <c r="N232" s="1"/>
      <c r="O232" s="1"/>
      <c r="P232" s="1"/>
      <c r="Q232" s="1"/>
      <c r="R232" s="1"/>
      <c r="S232" s="1"/>
      <c r="T232" s="1"/>
      <c r="U232" s="1"/>
      <c r="V232" s="1"/>
      <c r="W232" s="1"/>
      <c r="X232" s="1"/>
      <c r="Y232" s="1"/>
      <c r="Z232" s="1"/>
    </row>
    <row r="233" ht="12.75" customHeight="1">
      <c r="A233" s="41">
        <f>202+PRRAS!I48</f>
        <v>232</v>
      </c>
      <c r="B233" s="42">
        <f>PRRAS!J48</f>
        <v>0</v>
      </c>
      <c r="C233" s="42">
        <f>PRRAS!K48</f>
        <v>0</v>
      </c>
      <c r="D233" s="42">
        <v>0.0</v>
      </c>
      <c r="E233" s="42">
        <v>0.0</v>
      </c>
      <c r="F233" s="39">
        <f t="shared" si="1"/>
        <v>0</v>
      </c>
      <c r="G233" s="1"/>
      <c r="I233" s="1"/>
      <c r="J233" s="42">
        <f t="shared" si="2"/>
        <v>0</v>
      </c>
      <c r="K233" s="1"/>
      <c r="L233" s="1"/>
      <c r="M233" s="1"/>
      <c r="N233" s="1"/>
      <c r="O233" s="1"/>
      <c r="P233" s="1"/>
      <c r="Q233" s="1"/>
      <c r="R233" s="1"/>
      <c r="S233" s="1"/>
      <c r="T233" s="1"/>
      <c r="U233" s="1"/>
      <c r="V233" s="1"/>
      <c r="W233" s="1"/>
      <c r="X233" s="1"/>
      <c r="Y233" s="1"/>
      <c r="Z233" s="1"/>
    </row>
    <row r="234" ht="12.75" customHeight="1">
      <c r="A234" s="41">
        <f>202+PRRAS!I49</f>
        <v>233</v>
      </c>
      <c r="B234" s="42">
        <f>PRRAS!J49</f>
        <v>0</v>
      </c>
      <c r="C234" s="42">
        <f>PRRAS!K49</f>
        <v>0</v>
      </c>
      <c r="D234" s="42">
        <v>0.0</v>
      </c>
      <c r="E234" s="42">
        <v>0.0</v>
      </c>
      <c r="F234" s="39">
        <f t="shared" si="1"/>
        <v>0</v>
      </c>
      <c r="G234" s="1"/>
      <c r="I234" s="1"/>
      <c r="J234" s="42">
        <f t="shared" si="2"/>
        <v>0</v>
      </c>
      <c r="K234" s="1"/>
      <c r="L234" s="1"/>
      <c r="M234" s="1"/>
      <c r="N234" s="1"/>
      <c r="O234" s="1"/>
      <c r="P234" s="1"/>
      <c r="Q234" s="1"/>
      <c r="R234" s="1"/>
      <c r="S234" s="1"/>
      <c r="T234" s="1"/>
      <c r="U234" s="1"/>
      <c r="V234" s="1"/>
      <c r="W234" s="1"/>
      <c r="X234" s="1"/>
      <c r="Y234" s="1"/>
      <c r="Z234" s="1"/>
    </row>
    <row r="235" ht="12.75" customHeight="1">
      <c r="A235" s="41">
        <f>202+PRRAS!I50</f>
        <v>234</v>
      </c>
      <c r="B235" s="42">
        <f>PRRAS!J50</f>
        <v>0</v>
      </c>
      <c r="C235" s="42">
        <f>PRRAS!K50</f>
        <v>0</v>
      </c>
      <c r="D235" s="42">
        <v>0.0</v>
      </c>
      <c r="E235" s="42">
        <v>0.0</v>
      </c>
      <c r="F235" s="39">
        <f t="shared" si="1"/>
        <v>0</v>
      </c>
      <c r="G235" s="1"/>
      <c r="I235" s="1"/>
      <c r="J235" s="42">
        <f t="shared" si="2"/>
        <v>0</v>
      </c>
      <c r="K235" s="1"/>
      <c r="L235" s="1"/>
      <c r="M235" s="1"/>
      <c r="N235" s="1"/>
      <c r="O235" s="1"/>
      <c r="P235" s="1"/>
      <c r="Q235" s="1"/>
      <c r="R235" s="1"/>
      <c r="S235" s="1"/>
      <c r="T235" s="1"/>
      <c r="U235" s="1"/>
      <c r="V235" s="1"/>
      <c r="W235" s="1"/>
      <c r="X235" s="1"/>
      <c r="Y235" s="1"/>
      <c r="Z235" s="1"/>
    </row>
    <row r="236" ht="12.75" customHeight="1">
      <c r="A236" s="41">
        <f>202+PRRAS!I51</f>
        <v>235</v>
      </c>
      <c r="B236" s="42">
        <f>PRRAS!J51</f>
        <v>12000</v>
      </c>
      <c r="C236" s="42">
        <f>PRRAS!K51</f>
        <v>10200</v>
      </c>
      <c r="D236" s="42">
        <v>0.0</v>
      </c>
      <c r="E236" s="42">
        <v>0.0</v>
      </c>
      <c r="F236" s="39">
        <f t="shared" si="1"/>
        <v>76140</v>
      </c>
      <c r="G236" s="1"/>
      <c r="I236" s="1"/>
      <c r="J236" s="42">
        <f t="shared" si="2"/>
        <v>0</v>
      </c>
      <c r="K236" s="1"/>
      <c r="L236" s="1"/>
      <c r="M236" s="1"/>
      <c r="N236" s="1"/>
      <c r="O236" s="1"/>
      <c r="P236" s="1"/>
      <c r="Q236" s="1"/>
      <c r="R236" s="1"/>
      <c r="S236" s="1"/>
      <c r="T236" s="1"/>
      <c r="U236" s="1"/>
      <c r="V236" s="1"/>
      <c r="W236" s="1"/>
      <c r="X236" s="1"/>
      <c r="Y236" s="1"/>
      <c r="Z236" s="1"/>
    </row>
    <row r="237" ht="12.75" customHeight="1">
      <c r="A237" s="41">
        <f>202+PRRAS!I52</f>
        <v>236</v>
      </c>
      <c r="B237" s="42">
        <f>PRRAS!J52</f>
        <v>12000</v>
      </c>
      <c r="C237" s="42">
        <f>PRRAS!K52</f>
        <v>10200</v>
      </c>
      <c r="D237" s="42">
        <v>0.0</v>
      </c>
      <c r="E237" s="42">
        <v>0.0</v>
      </c>
      <c r="F237" s="39">
        <f t="shared" si="1"/>
        <v>76464</v>
      </c>
      <c r="G237" s="1"/>
      <c r="I237" s="1"/>
      <c r="J237" s="42">
        <f t="shared" si="2"/>
        <v>0</v>
      </c>
      <c r="K237" s="1"/>
      <c r="L237" s="1"/>
      <c r="M237" s="1"/>
      <c r="N237" s="1"/>
      <c r="O237" s="1"/>
      <c r="P237" s="1"/>
      <c r="Q237" s="1"/>
      <c r="R237" s="1"/>
      <c r="S237" s="1"/>
      <c r="T237" s="1"/>
      <c r="U237" s="1"/>
      <c r="V237" s="1"/>
      <c r="W237" s="1"/>
      <c r="X237" s="1"/>
      <c r="Y237" s="1"/>
      <c r="Z237" s="1"/>
    </row>
    <row r="238" ht="12.75" customHeight="1">
      <c r="A238" s="41">
        <f>202+PRRAS!I53</f>
        <v>237</v>
      </c>
      <c r="B238" s="42">
        <f>PRRAS!J53</f>
        <v>0</v>
      </c>
      <c r="C238" s="42">
        <f>PRRAS!K53</f>
        <v>0</v>
      </c>
      <c r="D238" s="42">
        <v>0.0</v>
      </c>
      <c r="E238" s="42">
        <v>0.0</v>
      </c>
      <c r="F238" s="39">
        <f t="shared" si="1"/>
        <v>0</v>
      </c>
      <c r="G238" s="1"/>
      <c r="I238" s="1"/>
      <c r="J238" s="42">
        <f t="shared" si="2"/>
        <v>0</v>
      </c>
      <c r="K238" s="1"/>
      <c r="L238" s="1"/>
      <c r="M238" s="1"/>
      <c r="N238" s="1"/>
      <c r="O238" s="1"/>
      <c r="P238" s="1"/>
      <c r="Q238" s="1"/>
      <c r="R238" s="1"/>
      <c r="S238" s="1"/>
      <c r="T238" s="1"/>
      <c r="U238" s="1"/>
      <c r="V238" s="1"/>
      <c r="W238" s="1"/>
      <c r="X238" s="1"/>
      <c r="Y238" s="1"/>
      <c r="Z238" s="1"/>
    </row>
    <row r="239" ht="12.75" customHeight="1">
      <c r="A239" s="41">
        <f>202+PRRAS!I54</f>
        <v>238</v>
      </c>
      <c r="B239" s="42">
        <f>PRRAS!J54</f>
        <v>0</v>
      </c>
      <c r="C239" s="42">
        <f>PRRAS!K54</f>
        <v>0</v>
      </c>
      <c r="D239" s="42">
        <v>0.0</v>
      </c>
      <c r="E239" s="42">
        <v>0.0</v>
      </c>
      <c r="F239" s="39">
        <f t="shared" si="1"/>
        <v>0</v>
      </c>
      <c r="G239" s="1"/>
      <c r="I239" s="1"/>
      <c r="J239" s="42">
        <f t="shared" si="2"/>
        <v>0</v>
      </c>
      <c r="K239" s="1"/>
      <c r="L239" s="1"/>
      <c r="M239" s="1"/>
      <c r="N239" s="1"/>
      <c r="O239" s="1"/>
      <c r="P239" s="1"/>
      <c r="Q239" s="1"/>
      <c r="R239" s="1"/>
      <c r="S239" s="1"/>
      <c r="T239" s="1"/>
      <c r="U239" s="1"/>
      <c r="V239" s="1"/>
      <c r="W239" s="1"/>
      <c r="X239" s="1"/>
      <c r="Y239" s="1"/>
      <c r="Z239" s="1"/>
    </row>
    <row r="240" ht="12.75" customHeight="1">
      <c r="A240" s="41">
        <f>202+PRRAS!I55</f>
        <v>239</v>
      </c>
      <c r="B240" s="42">
        <f>PRRAS!J55</f>
        <v>200</v>
      </c>
      <c r="C240" s="42">
        <f>PRRAS!K55</f>
        <v>40120</v>
      </c>
      <c r="D240" s="42">
        <v>0.0</v>
      </c>
      <c r="E240" s="42">
        <v>0.0</v>
      </c>
      <c r="F240" s="39">
        <f t="shared" si="1"/>
        <v>192251.6</v>
      </c>
      <c r="G240" s="1"/>
      <c r="I240" s="1"/>
      <c r="J240" s="42">
        <f t="shared" si="2"/>
        <v>0</v>
      </c>
      <c r="K240" s="1"/>
      <c r="L240" s="1"/>
      <c r="M240" s="1"/>
      <c r="N240" s="1"/>
      <c r="O240" s="1"/>
      <c r="P240" s="1"/>
      <c r="Q240" s="1"/>
      <c r="R240" s="1"/>
      <c r="S240" s="1"/>
      <c r="T240" s="1"/>
      <c r="U240" s="1"/>
      <c r="V240" s="1"/>
      <c r="W240" s="1"/>
      <c r="X240" s="1"/>
      <c r="Y240" s="1"/>
      <c r="Z240" s="1"/>
    </row>
    <row r="241" ht="12.75" customHeight="1">
      <c r="A241" s="41">
        <f>202+PRRAS!I56</f>
        <v>240</v>
      </c>
      <c r="B241" s="42">
        <f>PRRAS!J56</f>
        <v>200</v>
      </c>
      <c r="C241" s="42">
        <f>PRRAS!K56</f>
        <v>40120</v>
      </c>
      <c r="D241" s="42">
        <v>0.0</v>
      </c>
      <c r="E241" s="42">
        <v>0.0</v>
      </c>
      <c r="F241" s="39">
        <f t="shared" si="1"/>
        <v>193056</v>
      </c>
      <c r="G241" s="1"/>
      <c r="I241" s="1"/>
      <c r="J241" s="42">
        <f t="shared" si="2"/>
        <v>0</v>
      </c>
      <c r="K241" s="1"/>
      <c r="L241" s="1"/>
      <c r="M241" s="1"/>
      <c r="N241" s="1"/>
      <c r="O241" s="1"/>
      <c r="P241" s="1"/>
      <c r="Q241" s="1"/>
      <c r="R241" s="1"/>
      <c r="S241" s="1"/>
      <c r="T241" s="1"/>
      <c r="U241" s="1"/>
      <c r="V241" s="1"/>
      <c r="W241" s="1"/>
      <c r="X241" s="1"/>
      <c r="Y241" s="1"/>
      <c r="Z241" s="1"/>
    </row>
    <row r="242" ht="12.75" customHeight="1">
      <c r="A242" s="41">
        <f>202+PRRAS!I57</f>
        <v>241</v>
      </c>
      <c r="B242" s="42">
        <f>PRRAS!J57</f>
        <v>0</v>
      </c>
      <c r="C242" s="42">
        <f>PRRAS!K57</f>
        <v>0</v>
      </c>
      <c r="D242" s="42">
        <v>0.0</v>
      </c>
      <c r="E242" s="42">
        <v>0.0</v>
      </c>
      <c r="F242" s="39">
        <f t="shared" si="1"/>
        <v>0</v>
      </c>
      <c r="G242" s="1"/>
      <c r="I242" s="1"/>
      <c r="J242" s="42">
        <f t="shared" si="2"/>
        <v>0</v>
      </c>
      <c r="K242" s="1"/>
      <c r="L242" s="1"/>
      <c r="M242" s="1"/>
      <c r="N242" s="1"/>
      <c r="O242" s="1"/>
      <c r="P242" s="1"/>
      <c r="Q242" s="1"/>
      <c r="R242" s="1"/>
      <c r="S242" s="1"/>
      <c r="T242" s="1"/>
      <c r="U242" s="1"/>
      <c r="V242" s="1"/>
      <c r="W242" s="1"/>
      <c r="X242" s="1"/>
      <c r="Y242" s="1"/>
      <c r="Z242" s="1"/>
    </row>
    <row r="243" ht="12.75" customHeight="1">
      <c r="A243" s="41">
        <f>202+PRRAS!I58</f>
        <v>242</v>
      </c>
      <c r="B243" s="42">
        <f>PRRAS!J58</f>
        <v>0</v>
      </c>
      <c r="C243" s="42">
        <f>PRRAS!K58</f>
        <v>0</v>
      </c>
      <c r="D243" s="42">
        <v>0.0</v>
      </c>
      <c r="E243" s="42">
        <v>0.0</v>
      </c>
      <c r="F243" s="39">
        <f t="shared" si="1"/>
        <v>0</v>
      </c>
      <c r="G243" s="1"/>
      <c r="I243" s="1"/>
      <c r="J243" s="42">
        <f t="shared" si="2"/>
        <v>0</v>
      </c>
      <c r="K243" s="1"/>
      <c r="L243" s="1"/>
      <c r="M243" s="1"/>
      <c r="N243" s="1"/>
      <c r="O243" s="1"/>
      <c r="P243" s="1"/>
      <c r="Q243" s="1"/>
      <c r="R243" s="1"/>
      <c r="S243" s="1"/>
      <c r="T243" s="1"/>
      <c r="U243" s="1"/>
      <c r="V243" s="1"/>
      <c r="W243" s="1"/>
      <c r="X243" s="1"/>
      <c r="Y243" s="1"/>
      <c r="Z243" s="1"/>
    </row>
    <row r="244" ht="12.75" customHeight="1">
      <c r="A244" s="41">
        <f>202+PRRAS!I59</f>
        <v>243</v>
      </c>
      <c r="B244" s="42">
        <f>PRRAS!J59</f>
        <v>0</v>
      </c>
      <c r="C244" s="42">
        <f>PRRAS!K59</f>
        <v>0</v>
      </c>
      <c r="D244" s="42">
        <v>0.0</v>
      </c>
      <c r="E244" s="42">
        <v>0.0</v>
      </c>
      <c r="F244" s="39">
        <f t="shared" si="1"/>
        <v>0</v>
      </c>
      <c r="G244" s="1"/>
      <c r="I244" s="1"/>
      <c r="J244" s="42">
        <f t="shared" si="2"/>
        <v>0</v>
      </c>
      <c r="K244" s="1"/>
      <c r="L244" s="1"/>
      <c r="M244" s="1"/>
      <c r="N244" s="1"/>
      <c r="O244" s="1"/>
      <c r="P244" s="1"/>
      <c r="Q244" s="1"/>
      <c r="R244" s="1"/>
      <c r="S244" s="1"/>
      <c r="T244" s="1"/>
      <c r="U244" s="1"/>
      <c r="V244" s="1"/>
      <c r="W244" s="1"/>
      <c r="X244" s="1"/>
      <c r="Y244" s="1"/>
      <c r="Z244" s="1"/>
    </row>
    <row r="245" ht="12.75" customHeight="1">
      <c r="A245" s="41">
        <f>202+PRRAS!I60</f>
        <v>244</v>
      </c>
      <c r="B245" s="42">
        <f>PRRAS!J60</f>
        <v>0</v>
      </c>
      <c r="C245" s="42">
        <f>PRRAS!K60</f>
        <v>0</v>
      </c>
      <c r="D245" s="42">
        <v>0.0</v>
      </c>
      <c r="E245" s="42">
        <v>0.0</v>
      </c>
      <c r="F245" s="39">
        <f t="shared" si="1"/>
        <v>0</v>
      </c>
      <c r="G245" s="1"/>
      <c r="I245" s="1"/>
      <c r="J245" s="42">
        <f t="shared" si="2"/>
        <v>0</v>
      </c>
      <c r="K245" s="1"/>
      <c r="L245" s="1"/>
      <c r="M245" s="1"/>
      <c r="N245" s="1"/>
      <c r="O245" s="1"/>
      <c r="P245" s="1"/>
      <c r="Q245" s="1"/>
      <c r="R245" s="1"/>
      <c r="S245" s="1"/>
      <c r="T245" s="1"/>
      <c r="U245" s="1"/>
      <c r="V245" s="1"/>
      <c r="W245" s="1"/>
      <c r="X245" s="1"/>
      <c r="Y245" s="1"/>
      <c r="Z245" s="1"/>
    </row>
    <row r="246" ht="12.75" customHeight="1">
      <c r="A246" s="41">
        <f>202+PRRAS!I61</f>
        <v>245</v>
      </c>
      <c r="B246" s="42">
        <f>PRRAS!J61</f>
        <v>0</v>
      </c>
      <c r="C246" s="42">
        <f>PRRAS!K61</f>
        <v>0</v>
      </c>
      <c r="D246" s="42">
        <v>0.0</v>
      </c>
      <c r="E246" s="42">
        <v>0.0</v>
      </c>
      <c r="F246" s="39">
        <f t="shared" si="1"/>
        <v>0</v>
      </c>
      <c r="G246" s="1"/>
      <c r="I246" s="1"/>
      <c r="J246" s="42">
        <f t="shared" si="2"/>
        <v>0</v>
      </c>
      <c r="K246" s="1"/>
      <c r="L246" s="1"/>
      <c r="M246" s="1"/>
      <c r="N246" s="1"/>
      <c r="O246" s="1"/>
      <c r="P246" s="1"/>
      <c r="Q246" s="1"/>
      <c r="R246" s="1"/>
      <c r="S246" s="1"/>
      <c r="T246" s="1"/>
      <c r="U246" s="1"/>
      <c r="V246" s="1"/>
      <c r="W246" s="1"/>
      <c r="X246" s="1"/>
      <c r="Y246" s="1"/>
      <c r="Z246" s="1"/>
    </row>
    <row r="247" ht="12.75" customHeight="1">
      <c r="A247" s="41">
        <f>202+PRRAS!I62</f>
        <v>246</v>
      </c>
      <c r="B247" s="42">
        <f>PRRAS!J62</f>
        <v>0</v>
      </c>
      <c r="C247" s="42">
        <f>PRRAS!K62</f>
        <v>0</v>
      </c>
      <c r="D247" s="42">
        <v>0.0</v>
      </c>
      <c r="E247" s="42">
        <v>0.0</v>
      </c>
      <c r="F247" s="39">
        <f t="shared" si="1"/>
        <v>0</v>
      </c>
      <c r="G247" s="1"/>
      <c r="I247" s="1"/>
      <c r="J247" s="42">
        <f t="shared" si="2"/>
        <v>0</v>
      </c>
      <c r="K247" s="1"/>
      <c r="L247" s="1"/>
      <c r="M247" s="1"/>
      <c r="N247" s="1"/>
      <c r="O247" s="1"/>
      <c r="P247" s="1"/>
      <c r="Q247" s="1"/>
      <c r="R247" s="1"/>
      <c r="S247" s="1"/>
      <c r="T247" s="1"/>
      <c r="U247" s="1"/>
      <c r="V247" s="1"/>
      <c r="W247" s="1"/>
      <c r="X247" s="1"/>
      <c r="Y247" s="1"/>
      <c r="Z247" s="1"/>
    </row>
    <row r="248" ht="12.75" customHeight="1">
      <c r="A248" s="41">
        <f>202+PRRAS!I63</f>
        <v>247</v>
      </c>
      <c r="B248" s="42">
        <f>PRRAS!J63</f>
        <v>0</v>
      </c>
      <c r="C248" s="42">
        <f>PRRAS!K63</f>
        <v>0</v>
      </c>
      <c r="D248" s="42">
        <v>0.0</v>
      </c>
      <c r="E248" s="42">
        <v>0.0</v>
      </c>
      <c r="F248" s="39">
        <f t="shared" si="1"/>
        <v>0</v>
      </c>
      <c r="G248" s="1"/>
      <c r="I248" s="1"/>
      <c r="J248" s="42">
        <f t="shared" si="2"/>
        <v>0</v>
      </c>
      <c r="K248" s="1"/>
      <c r="L248" s="1"/>
      <c r="M248" s="1"/>
      <c r="N248" s="1"/>
      <c r="O248" s="1"/>
      <c r="P248" s="1"/>
      <c r="Q248" s="1"/>
      <c r="R248" s="1"/>
      <c r="S248" s="1"/>
      <c r="T248" s="1"/>
      <c r="U248" s="1"/>
      <c r="V248" s="1"/>
      <c r="W248" s="1"/>
      <c r="X248" s="1"/>
      <c r="Y248" s="1"/>
      <c r="Z248" s="1"/>
    </row>
    <row r="249" ht="12.75" customHeight="1">
      <c r="A249" s="41">
        <f>202+PRRAS!I64</f>
        <v>248</v>
      </c>
      <c r="B249" s="42">
        <f>PRRAS!J64</f>
        <v>0</v>
      </c>
      <c r="C249" s="42">
        <f>PRRAS!K64</f>
        <v>0</v>
      </c>
      <c r="D249" s="42">
        <v>0.0</v>
      </c>
      <c r="E249" s="42">
        <v>0.0</v>
      </c>
      <c r="F249" s="39">
        <f t="shared" si="1"/>
        <v>0</v>
      </c>
      <c r="G249" s="1"/>
      <c r="I249" s="1"/>
      <c r="J249" s="42">
        <f t="shared" si="2"/>
        <v>0</v>
      </c>
      <c r="K249" s="1"/>
      <c r="L249" s="1"/>
      <c r="M249" s="1"/>
      <c r="N249" s="1"/>
      <c r="O249" s="1"/>
      <c r="P249" s="1"/>
      <c r="Q249" s="1"/>
      <c r="R249" s="1"/>
      <c r="S249" s="1"/>
      <c r="T249" s="1"/>
      <c r="U249" s="1"/>
      <c r="V249" s="1"/>
      <c r="W249" s="1"/>
      <c r="X249" s="1"/>
      <c r="Y249" s="1"/>
      <c r="Z249" s="1"/>
    </row>
    <row r="250" ht="12.75" customHeight="1">
      <c r="A250" s="41">
        <f>202+PRRAS!I65</f>
        <v>249</v>
      </c>
      <c r="B250" s="42">
        <f>PRRAS!J65</f>
        <v>0</v>
      </c>
      <c r="C250" s="42">
        <f>PRRAS!K65</f>
        <v>0</v>
      </c>
      <c r="D250" s="42">
        <v>0.0</v>
      </c>
      <c r="E250" s="42">
        <v>0.0</v>
      </c>
      <c r="F250" s="39">
        <f t="shared" si="1"/>
        <v>0</v>
      </c>
      <c r="G250" s="1"/>
      <c r="I250" s="1"/>
      <c r="J250" s="42">
        <f t="shared" si="2"/>
        <v>0</v>
      </c>
      <c r="K250" s="1"/>
      <c r="L250" s="1"/>
      <c r="M250" s="1"/>
      <c r="N250" s="1"/>
      <c r="O250" s="1"/>
      <c r="P250" s="1"/>
      <c r="Q250" s="1"/>
      <c r="R250" s="1"/>
      <c r="S250" s="1"/>
      <c r="T250" s="1"/>
      <c r="U250" s="1"/>
      <c r="V250" s="1"/>
      <c r="W250" s="1"/>
      <c r="X250" s="1"/>
      <c r="Y250" s="1"/>
      <c r="Z250" s="1"/>
    </row>
    <row r="251" ht="12.75" customHeight="1">
      <c r="A251" s="41">
        <f>202+PRRAS!I66</f>
        <v>250</v>
      </c>
      <c r="B251" s="42">
        <f>PRRAS!J66</f>
        <v>0</v>
      </c>
      <c r="C251" s="42">
        <f>PRRAS!K66</f>
        <v>0</v>
      </c>
      <c r="D251" s="42">
        <v>0.0</v>
      </c>
      <c r="E251" s="42">
        <v>0.0</v>
      </c>
      <c r="F251" s="39">
        <f t="shared" si="1"/>
        <v>0</v>
      </c>
      <c r="G251" s="1"/>
      <c r="I251" s="1"/>
      <c r="J251" s="42">
        <f t="shared" si="2"/>
        <v>0</v>
      </c>
      <c r="K251" s="1"/>
      <c r="L251" s="1"/>
      <c r="M251" s="1"/>
      <c r="N251" s="1"/>
      <c r="O251" s="1"/>
      <c r="P251" s="1"/>
      <c r="Q251" s="1"/>
      <c r="R251" s="1"/>
      <c r="S251" s="1"/>
      <c r="T251" s="1"/>
      <c r="U251" s="1"/>
      <c r="V251" s="1"/>
      <c r="W251" s="1"/>
      <c r="X251" s="1"/>
      <c r="Y251" s="1"/>
      <c r="Z251" s="1"/>
    </row>
    <row r="252" ht="12.75" customHeight="1">
      <c r="A252" s="41">
        <f>202+PRRAS!I67</f>
        <v>251</v>
      </c>
      <c r="B252" s="42">
        <f>PRRAS!J67</f>
        <v>0</v>
      </c>
      <c r="C252" s="42">
        <f>PRRAS!K67</f>
        <v>0</v>
      </c>
      <c r="D252" s="42">
        <v>0.0</v>
      </c>
      <c r="E252" s="42">
        <v>0.0</v>
      </c>
      <c r="F252" s="39">
        <f t="shared" si="1"/>
        <v>0</v>
      </c>
      <c r="G252" s="1"/>
      <c r="I252" s="1"/>
      <c r="J252" s="42">
        <f t="shared" si="2"/>
        <v>0</v>
      </c>
      <c r="K252" s="1"/>
      <c r="L252" s="1"/>
      <c r="M252" s="1"/>
      <c r="N252" s="1"/>
      <c r="O252" s="1"/>
      <c r="P252" s="1"/>
      <c r="Q252" s="1"/>
      <c r="R252" s="1"/>
      <c r="S252" s="1"/>
      <c r="T252" s="1"/>
      <c r="U252" s="1"/>
      <c r="V252" s="1"/>
      <c r="W252" s="1"/>
      <c r="X252" s="1"/>
      <c r="Y252" s="1"/>
      <c r="Z252" s="1"/>
    </row>
    <row r="253" ht="12.75" customHeight="1">
      <c r="A253" s="41">
        <f>202+PRRAS!I68</f>
        <v>252</v>
      </c>
      <c r="B253" s="42">
        <f>PRRAS!J68</f>
        <v>0</v>
      </c>
      <c r="C253" s="42">
        <f>PRRAS!K68</f>
        <v>0</v>
      </c>
      <c r="D253" s="42">
        <v>0.0</v>
      </c>
      <c r="E253" s="42">
        <v>0.0</v>
      </c>
      <c r="F253" s="39">
        <f t="shared" si="1"/>
        <v>0</v>
      </c>
      <c r="G253" s="1"/>
      <c r="I253" s="1"/>
      <c r="J253" s="42">
        <f t="shared" si="2"/>
        <v>0</v>
      </c>
      <c r="K253" s="1"/>
      <c r="L253" s="1"/>
      <c r="M253" s="1"/>
      <c r="N253" s="1"/>
      <c r="O253" s="1"/>
      <c r="P253" s="1"/>
      <c r="Q253" s="1"/>
      <c r="R253" s="1"/>
      <c r="S253" s="1"/>
      <c r="T253" s="1"/>
      <c r="U253" s="1"/>
      <c r="V253" s="1"/>
      <c r="W253" s="1"/>
      <c r="X253" s="1"/>
      <c r="Y253" s="1"/>
      <c r="Z253" s="1"/>
    </row>
    <row r="254" ht="12.75" customHeight="1">
      <c r="A254" s="41">
        <f>202+PRRAS!I69</f>
        <v>253</v>
      </c>
      <c r="B254" s="42">
        <f>PRRAS!J69</f>
        <v>0</v>
      </c>
      <c r="C254" s="42">
        <f>PRRAS!K69</f>
        <v>0</v>
      </c>
      <c r="D254" s="42">
        <v>0.0</v>
      </c>
      <c r="E254" s="42">
        <v>0.0</v>
      </c>
      <c r="F254" s="39">
        <f t="shared" si="1"/>
        <v>0</v>
      </c>
      <c r="G254" s="1"/>
      <c r="I254" s="1"/>
      <c r="J254" s="42">
        <f t="shared" si="2"/>
        <v>0</v>
      </c>
      <c r="K254" s="1"/>
      <c r="L254" s="1"/>
      <c r="M254" s="1"/>
      <c r="N254" s="1"/>
      <c r="O254" s="1"/>
      <c r="P254" s="1"/>
      <c r="Q254" s="1"/>
      <c r="R254" s="1"/>
      <c r="S254" s="1"/>
      <c r="T254" s="1"/>
      <c r="U254" s="1"/>
      <c r="V254" s="1"/>
      <c r="W254" s="1"/>
      <c r="X254" s="1"/>
      <c r="Y254" s="1"/>
      <c r="Z254" s="1"/>
    </row>
    <row r="255" ht="12.75" customHeight="1">
      <c r="A255" s="41">
        <f>202+PRRAS!I70</f>
        <v>254</v>
      </c>
      <c r="B255" s="42">
        <f>PRRAS!J70</f>
        <v>0</v>
      </c>
      <c r="C255" s="42">
        <f>PRRAS!K70</f>
        <v>0</v>
      </c>
      <c r="D255" s="42">
        <v>0.0</v>
      </c>
      <c r="E255" s="42">
        <v>0.0</v>
      </c>
      <c r="F255" s="39">
        <f t="shared" si="1"/>
        <v>0</v>
      </c>
      <c r="G255" s="1"/>
      <c r="I255" s="1"/>
      <c r="J255" s="42">
        <f t="shared" si="2"/>
        <v>0</v>
      </c>
      <c r="K255" s="1"/>
      <c r="L255" s="1"/>
      <c r="M255" s="1"/>
      <c r="N255" s="1"/>
      <c r="O255" s="1"/>
      <c r="P255" s="1"/>
      <c r="Q255" s="1"/>
      <c r="R255" s="1"/>
      <c r="S255" s="1"/>
      <c r="T255" s="1"/>
      <c r="U255" s="1"/>
      <c r="V255" s="1"/>
      <c r="W255" s="1"/>
      <c r="X255" s="1"/>
      <c r="Y255" s="1"/>
      <c r="Z255" s="1"/>
    </row>
    <row r="256" ht="12.75" customHeight="1">
      <c r="A256" s="41">
        <f>202+PRRAS!I71</f>
        <v>255</v>
      </c>
      <c r="B256" s="42">
        <f>PRRAS!J71</f>
        <v>0</v>
      </c>
      <c r="C256" s="42">
        <f>PRRAS!K71</f>
        <v>0</v>
      </c>
      <c r="D256" s="42">
        <v>0.0</v>
      </c>
      <c r="E256" s="42">
        <v>0.0</v>
      </c>
      <c r="F256" s="39">
        <f t="shared" si="1"/>
        <v>0</v>
      </c>
      <c r="G256" s="1"/>
      <c r="I256" s="1"/>
      <c r="J256" s="42">
        <f t="shared" si="2"/>
        <v>0</v>
      </c>
      <c r="K256" s="1"/>
      <c r="L256" s="1"/>
      <c r="M256" s="1"/>
      <c r="N256" s="1"/>
      <c r="O256" s="1"/>
      <c r="P256" s="1"/>
      <c r="Q256" s="1"/>
      <c r="R256" s="1"/>
      <c r="S256" s="1"/>
      <c r="T256" s="1"/>
      <c r="U256" s="1"/>
      <c r="V256" s="1"/>
      <c r="W256" s="1"/>
      <c r="X256" s="1"/>
      <c r="Y256" s="1"/>
      <c r="Z256" s="1"/>
    </row>
    <row r="257" ht="12.75" customHeight="1">
      <c r="A257" s="41">
        <f>202+PRRAS!I73</f>
        <v>256</v>
      </c>
      <c r="B257" s="42">
        <f>PRRAS!J73</f>
        <v>58847</v>
      </c>
      <c r="C257" s="42">
        <f>PRRAS!K73</f>
        <v>107655</v>
      </c>
      <c r="D257" s="42">
        <v>0.0</v>
      </c>
      <c r="E257" s="42">
        <v>0.0</v>
      </c>
      <c r="F257" s="39">
        <f t="shared" si="1"/>
        <v>701841.92</v>
      </c>
      <c r="G257" s="1"/>
      <c r="I257" s="1"/>
      <c r="J257" s="42">
        <f t="shared" si="2"/>
        <v>0</v>
      </c>
      <c r="K257" s="1"/>
      <c r="L257" s="1"/>
      <c r="M257" s="1"/>
      <c r="N257" s="1"/>
      <c r="O257" s="1"/>
      <c r="P257" s="1"/>
      <c r="Q257" s="1"/>
      <c r="R257" s="1"/>
      <c r="S257" s="1"/>
      <c r="T257" s="1"/>
      <c r="U257" s="1"/>
      <c r="V257" s="1"/>
      <c r="W257" s="1"/>
      <c r="X257" s="1"/>
      <c r="Y257" s="1"/>
      <c r="Z257" s="1"/>
    </row>
    <row r="258" ht="12.75" customHeight="1">
      <c r="A258" s="41">
        <f>202+PRRAS!I74</f>
        <v>257</v>
      </c>
      <c r="B258" s="42">
        <f>PRRAS!J74</f>
        <v>0</v>
      </c>
      <c r="C258" s="42">
        <f>PRRAS!K74</f>
        <v>0</v>
      </c>
      <c r="D258" s="42">
        <v>0.0</v>
      </c>
      <c r="E258" s="42">
        <v>0.0</v>
      </c>
      <c r="F258" s="39">
        <f t="shared" si="1"/>
        <v>0</v>
      </c>
      <c r="G258" s="1"/>
      <c r="I258" s="1"/>
      <c r="J258" s="42">
        <f t="shared" si="2"/>
        <v>0</v>
      </c>
      <c r="K258" s="1"/>
      <c r="L258" s="1"/>
      <c r="M258" s="1"/>
      <c r="N258" s="1"/>
      <c r="O258" s="1"/>
      <c r="P258" s="1"/>
      <c r="Q258" s="1"/>
      <c r="R258" s="1"/>
      <c r="S258" s="1"/>
      <c r="T258" s="1"/>
      <c r="U258" s="1"/>
      <c r="V258" s="1"/>
      <c r="W258" s="1"/>
      <c r="X258" s="1"/>
      <c r="Y258" s="1"/>
      <c r="Z258" s="1"/>
    </row>
    <row r="259" ht="12.75" customHeight="1">
      <c r="A259" s="41">
        <f>202+PRRAS!I75</f>
        <v>258</v>
      </c>
      <c r="B259" s="42">
        <f>PRRAS!J75</f>
        <v>0</v>
      </c>
      <c r="C259" s="42">
        <f>PRRAS!K75</f>
        <v>0</v>
      </c>
      <c r="D259" s="42">
        <v>0.0</v>
      </c>
      <c r="E259" s="42">
        <v>0.0</v>
      </c>
      <c r="F259" s="39">
        <f t="shared" si="1"/>
        <v>0</v>
      </c>
      <c r="G259" s="1"/>
      <c r="I259" s="1"/>
      <c r="J259" s="42">
        <f t="shared" si="2"/>
        <v>0</v>
      </c>
      <c r="K259" s="1"/>
      <c r="L259" s="1"/>
      <c r="M259" s="1"/>
      <c r="N259" s="1"/>
      <c r="O259" s="1"/>
      <c r="P259" s="1"/>
      <c r="Q259" s="1"/>
      <c r="R259" s="1"/>
      <c r="S259" s="1"/>
      <c r="T259" s="1"/>
      <c r="U259" s="1"/>
      <c r="V259" s="1"/>
      <c r="W259" s="1"/>
      <c r="X259" s="1"/>
      <c r="Y259" s="1"/>
      <c r="Z259" s="1"/>
    </row>
    <row r="260" ht="12.75" customHeight="1">
      <c r="A260" s="41">
        <f>202+PRRAS!I76</f>
        <v>259</v>
      </c>
      <c r="B260" s="42">
        <f>PRRAS!J76</f>
        <v>0</v>
      </c>
      <c r="C260" s="42">
        <f>PRRAS!K76</f>
        <v>0</v>
      </c>
      <c r="D260" s="42">
        <v>0.0</v>
      </c>
      <c r="E260" s="42">
        <v>0.0</v>
      </c>
      <c r="F260" s="39">
        <f t="shared" si="1"/>
        <v>0</v>
      </c>
      <c r="G260" s="1"/>
      <c r="I260" s="1"/>
      <c r="J260" s="42">
        <f t="shared" si="2"/>
        <v>0</v>
      </c>
      <c r="K260" s="1"/>
      <c r="L260" s="1"/>
      <c r="M260" s="1"/>
      <c r="N260" s="1"/>
      <c r="O260" s="1"/>
      <c r="P260" s="1"/>
      <c r="Q260" s="1"/>
      <c r="R260" s="1"/>
      <c r="S260" s="1"/>
      <c r="T260" s="1"/>
      <c r="U260" s="1"/>
      <c r="V260" s="1"/>
      <c r="W260" s="1"/>
      <c r="X260" s="1"/>
      <c r="Y260" s="1"/>
      <c r="Z260" s="1"/>
    </row>
    <row r="261" ht="12.75" customHeight="1">
      <c r="A261" s="41">
        <f>202+PRRAS!I77</f>
        <v>260</v>
      </c>
      <c r="B261" s="42">
        <f>PRRAS!J77</f>
        <v>0</v>
      </c>
      <c r="C261" s="42">
        <f>PRRAS!K77</f>
        <v>0</v>
      </c>
      <c r="D261" s="42">
        <v>0.0</v>
      </c>
      <c r="E261" s="42">
        <v>0.0</v>
      </c>
      <c r="F261" s="39">
        <f t="shared" si="1"/>
        <v>0</v>
      </c>
      <c r="G261" s="1"/>
      <c r="I261" s="1"/>
      <c r="J261" s="42">
        <f t="shared" si="2"/>
        <v>0</v>
      </c>
      <c r="K261" s="1"/>
      <c r="L261" s="1"/>
      <c r="M261" s="1"/>
      <c r="N261" s="1"/>
      <c r="O261" s="1"/>
      <c r="P261" s="1"/>
      <c r="Q261" s="1"/>
      <c r="R261" s="1"/>
      <c r="S261" s="1"/>
      <c r="T261" s="1"/>
      <c r="U261" s="1"/>
      <c r="V261" s="1"/>
      <c r="W261" s="1"/>
      <c r="X261" s="1"/>
      <c r="Y261" s="1"/>
      <c r="Z261" s="1"/>
    </row>
    <row r="262" ht="12.75" customHeight="1">
      <c r="A262" s="41">
        <f>202+PRRAS!I78</f>
        <v>261</v>
      </c>
      <c r="B262" s="42">
        <f>PRRAS!J78</f>
        <v>0</v>
      </c>
      <c r="C262" s="42">
        <f>PRRAS!K78</f>
        <v>0</v>
      </c>
      <c r="D262" s="42">
        <v>0.0</v>
      </c>
      <c r="E262" s="42">
        <v>0.0</v>
      </c>
      <c r="F262" s="39">
        <f t="shared" si="1"/>
        <v>0</v>
      </c>
      <c r="G262" s="1"/>
      <c r="I262" s="1"/>
      <c r="J262" s="42">
        <f t="shared" si="2"/>
        <v>0</v>
      </c>
      <c r="K262" s="1"/>
      <c r="L262" s="1"/>
      <c r="M262" s="1"/>
      <c r="N262" s="1"/>
      <c r="O262" s="1"/>
      <c r="P262" s="1"/>
      <c r="Q262" s="1"/>
      <c r="R262" s="1"/>
      <c r="S262" s="1"/>
      <c r="T262" s="1"/>
      <c r="U262" s="1"/>
      <c r="V262" s="1"/>
      <c r="W262" s="1"/>
      <c r="X262" s="1"/>
      <c r="Y262" s="1"/>
      <c r="Z262" s="1"/>
    </row>
    <row r="263" ht="12.75" customHeight="1">
      <c r="A263" s="41">
        <f>202+PRRAS!I79</f>
        <v>262</v>
      </c>
      <c r="B263" s="42">
        <f>PRRAS!J79</f>
        <v>0</v>
      </c>
      <c r="C263" s="42">
        <f>PRRAS!K79</f>
        <v>0</v>
      </c>
      <c r="D263" s="42">
        <v>0.0</v>
      </c>
      <c r="E263" s="42">
        <v>0.0</v>
      </c>
      <c r="F263" s="39">
        <f t="shared" si="1"/>
        <v>0</v>
      </c>
      <c r="G263" s="1"/>
      <c r="I263" s="1"/>
      <c r="J263" s="42">
        <f t="shared" si="2"/>
        <v>0</v>
      </c>
      <c r="K263" s="1"/>
      <c r="L263" s="1"/>
      <c r="M263" s="1"/>
      <c r="N263" s="1"/>
      <c r="O263" s="1"/>
      <c r="P263" s="1"/>
      <c r="Q263" s="1"/>
      <c r="R263" s="1"/>
      <c r="S263" s="1"/>
      <c r="T263" s="1"/>
      <c r="U263" s="1"/>
      <c r="V263" s="1"/>
      <c r="W263" s="1"/>
      <c r="X263" s="1"/>
      <c r="Y263" s="1"/>
      <c r="Z263" s="1"/>
    </row>
    <row r="264" ht="12.75" customHeight="1">
      <c r="A264" s="41">
        <f>202+PRRAS!I80</f>
        <v>263</v>
      </c>
      <c r="B264" s="42">
        <f>PRRAS!J80</f>
        <v>0</v>
      </c>
      <c r="C264" s="42">
        <f>PRRAS!K80</f>
        <v>0</v>
      </c>
      <c r="D264" s="42">
        <v>0.0</v>
      </c>
      <c r="E264" s="42">
        <v>0.0</v>
      </c>
      <c r="F264" s="39">
        <f t="shared" si="1"/>
        <v>0</v>
      </c>
      <c r="G264" s="1"/>
      <c r="I264" s="1"/>
      <c r="J264" s="42">
        <f t="shared" si="2"/>
        <v>0</v>
      </c>
      <c r="K264" s="1"/>
      <c r="L264" s="1"/>
      <c r="M264" s="1"/>
      <c r="N264" s="1"/>
      <c r="O264" s="1"/>
      <c r="P264" s="1"/>
      <c r="Q264" s="1"/>
      <c r="R264" s="1"/>
      <c r="S264" s="1"/>
      <c r="T264" s="1"/>
      <c r="U264" s="1"/>
      <c r="V264" s="1"/>
      <c r="W264" s="1"/>
      <c r="X264" s="1"/>
      <c r="Y264" s="1"/>
      <c r="Z264" s="1"/>
    </row>
    <row r="265" ht="12.75" customHeight="1">
      <c r="A265" s="41">
        <f>202+PRRAS!I81</f>
        <v>264</v>
      </c>
      <c r="B265" s="42">
        <f>PRRAS!J81</f>
        <v>0</v>
      </c>
      <c r="C265" s="42">
        <f>PRRAS!K81</f>
        <v>0</v>
      </c>
      <c r="D265" s="42">
        <v>0.0</v>
      </c>
      <c r="E265" s="42">
        <v>0.0</v>
      </c>
      <c r="F265" s="39">
        <f t="shared" si="1"/>
        <v>0</v>
      </c>
      <c r="G265" s="1"/>
      <c r="I265" s="1"/>
      <c r="J265" s="42">
        <f t="shared" si="2"/>
        <v>0</v>
      </c>
      <c r="K265" s="1"/>
      <c r="L265" s="1"/>
      <c r="M265" s="1"/>
      <c r="N265" s="1"/>
      <c r="O265" s="1"/>
      <c r="P265" s="1"/>
      <c r="Q265" s="1"/>
      <c r="R265" s="1"/>
      <c r="S265" s="1"/>
      <c r="T265" s="1"/>
      <c r="U265" s="1"/>
      <c r="V265" s="1"/>
      <c r="W265" s="1"/>
      <c r="X265" s="1"/>
      <c r="Y265" s="1"/>
      <c r="Z265" s="1"/>
    </row>
    <row r="266" ht="12.75" customHeight="1">
      <c r="A266" s="41">
        <f>202+PRRAS!I82</f>
        <v>265</v>
      </c>
      <c r="B266" s="42">
        <f>PRRAS!J82</f>
        <v>0</v>
      </c>
      <c r="C266" s="42">
        <f>PRRAS!K82</f>
        <v>0</v>
      </c>
      <c r="D266" s="42">
        <v>0.0</v>
      </c>
      <c r="E266" s="42">
        <v>0.0</v>
      </c>
      <c r="F266" s="39">
        <f t="shared" si="1"/>
        <v>0</v>
      </c>
      <c r="G266" s="1"/>
      <c r="I266" s="1"/>
      <c r="J266" s="42">
        <f t="shared" si="2"/>
        <v>0</v>
      </c>
      <c r="K266" s="1"/>
      <c r="L266" s="1"/>
      <c r="M266" s="1"/>
      <c r="N266" s="1"/>
      <c r="O266" s="1"/>
      <c r="P266" s="1"/>
      <c r="Q266" s="1"/>
      <c r="R266" s="1"/>
      <c r="S266" s="1"/>
      <c r="T266" s="1"/>
      <c r="U266" s="1"/>
      <c r="V266" s="1"/>
      <c r="W266" s="1"/>
      <c r="X266" s="1"/>
      <c r="Y266" s="1"/>
      <c r="Z266" s="1"/>
    </row>
    <row r="267" ht="12.75" customHeight="1">
      <c r="A267" s="41">
        <f>202+PRRAS!I83</f>
        <v>266</v>
      </c>
      <c r="B267" s="42">
        <f>PRRAS!J83</f>
        <v>0</v>
      </c>
      <c r="C267" s="42">
        <f>PRRAS!K83</f>
        <v>0</v>
      </c>
      <c r="D267" s="42">
        <v>0.0</v>
      </c>
      <c r="E267" s="42">
        <v>0.0</v>
      </c>
      <c r="F267" s="39">
        <f t="shared" si="1"/>
        <v>0</v>
      </c>
      <c r="G267" s="1"/>
      <c r="I267" s="1"/>
      <c r="J267" s="42">
        <f t="shared" si="2"/>
        <v>0</v>
      </c>
      <c r="K267" s="1"/>
      <c r="L267" s="1"/>
      <c r="M267" s="1"/>
      <c r="N267" s="1"/>
      <c r="O267" s="1"/>
      <c r="P267" s="1"/>
      <c r="Q267" s="1"/>
      <c r="R267" s="1"/>
      <c r="S267" s="1"/>
      <c r="T267" s="1"/>
      <c r="U267" s="1"/>
      <c r="V267" s="1"/>
      <c r="W267" s="1"/>
      <c r="X267" s="1"/>
      <c r="Y267" s="1"/>
      <c r="Z267" s="1"/>
    </row>
    <row r="268" ht="12.75" customHeight="1">
      <c r="A268" s="41">
        <f>202+PRRAS!I84</f>
        <v>267</v>
      </c>
      <c r="B268" s="42">
        <f>PRRAS!J84</f>
        <v>0</v>
      </c>
      <c r="C268" s="42">
        <f>PRRAS!K84</f>
        <v>0</v>
      </c>
      <c r="D268" s="42">
        <v>0.0</v>
      </c>
      <c r="E268" s="42">
        <v>0.0</v>
      </c>
      <c r="F268" s="39">
        <f t="shared" si="1"/>
        <v>0</v>
      </c>
      <c r="G268" s="1"/>
      <c r="I268" s="1"/>
      <c r="J268" s="42">
        <f t="shared" si="2"/>
        <v>0</v>
      </c>
      <c r="K268" s="1"/>
      <c r="L268" s="1"/>
      <c r="M268" s="1"/>
      <c r="N268" s="1"/>
      <c r="O268" s="1"/>
      <c r="P268" s="1"/>
      <c r="Q268" s="1"/>
      <c r="R268" s="1"/>
      <c r="S268" s="1"/>
      <c r="T268" s="1"/>
      <c r="U268" s="1"/>
      <c r="V268" s="1"/>
      <c r="W268" s="1"/>
      <c r="X268" s="1"/>
      <c r="Y268" s="1"/>
      <c r="Z268" s="1"/>
    </row>
    <row r="269" ht="12.75" customHeight="1">
      <c r="A269" s="41">
        <f>202+PRRAS!I85</f>
        <v>268</v>
      </c>
      <c r="B269" s="42">
        <f>PRRAS!J85</f>
        <v>0</v>
      </c>
      <c r="C269" s="42">
        <f>PRRAS!K85</f>
        <v>0</v>
      </c>
      <c r="D269" s="42">
        <v>0.0</v>
      </c>
      <c r="E269" s="42">
        <v>0.0</v>
      </c>
      <c r="F269" s="39">
        <f t="shared" si="1"/>
        <v>0</v>
      </c>
      <c r="G269" s="1"/>
      <c r="I269" s="1"/>
      <c r="J269" s="42">
        <f t="shared" si="2"/>
        <v>0</v>
      </c>
      <c r="K269" s="1"/>
      <c r="L269" s="1"/>
      <c r="M269" s="1"/>
      <c r="N269" s="1"/>
      <c r="O269" s="1"/>
      <c r="P269" s="1"/>
      <c r="Q269" s="1"/>
      <c r="R269" s="1"/>
      <c r="S269" s="1"/>
      <c r="T269" s="1"/>
      <c r="U269" s="1"/>
      <c r="V269" s="1"/>
      <c r="W269" s="1"/>
      <c r="X269" s="1"/>
      <c r="Y269" s="1"/>
      <c r="Z269" s="1"/>
    </row>
    <row r="270" ht="12.75" customHeight="1">
      <c r="A270" s="41">
        <f>202+PRRAS!I86</f>
        <v>269</v>
      </c>
      <c r="B270" s="42">
        <f>PRRAS!J86</f>
        <v>57065</v>
      </c>
      <c r="C270" s="42">
        <f>PRRAS!K86</f>
        <v>106217</v>
      </c>
      <c r="D270" s="42">
        <v>0.0</v>
      </c>
      <c r="E270" s="42">
        <v>0.0</v>
      </c>
      <c r="F270" s="39">
        <f t="shared" si="1"/>
        <v>724952.31</v>
      </c>
      <c r="G270" s="1"/>
      <c r="I270" s="1"/>
      <c r="J270" s="42">
        <f t="shared" si="2"/>
        <v>0</v>
      </c>
      <c r="K270" s="1"/>
      <c r="L270" s="1"/>
      <c r="M270" s="1"/>
      <c r="N270" s="1"/>
      <c r="O270" s="1"/>
      <c r="P270" s="1"/>
      <c r="Q270" s="1"/>
      <c r="R270" s="1"/>
      <c r="S270" s="1"/>
      <c r="T270" s="1"/>
      <c r="U270" s="1"/>
      <c r="V270" s="1"/>
      <c r="W270" s="1"/>
      <c r="X270" s="1"/>
      <c r="Y270" s="1"/>
      <c r="Z270" s="1"/>
    </row>
    <row r="271" ht="12.75" customHeight="1">
      <c r="A271" s="41">
        <f>202+PRRAS!I87</f>
        <v>270</v>
      </c>
      <c r="B271" s="42">
        <f>PRRAS!J87</f>
        <v>0</v>
      </c>
      <c r="C271" s="42">
        <f>PRRAS!K87</f>
        <v>0</v>
      </c>
      <c r="D271" s="42">
        <v>0.0</v>
      </c>
      <c r="E271" s="42">
        <v>0.0</v>
      </c>
      <c r="F271" s="39">
        <f t="shared" si="1"/>
        <v>0</v>
      </c>
      <c r="G271" s="1"/>
      <c r="I271" s="1"/>
      <c r="J271" s="42">
        <f t="shared" si="2"/>
        <v>0</v>
      </c>
      <c r="K271" s="1"/>
      <c r="L271" s="1"/>
      <c r="M271" s="1"/>
      <c r="N271" s="1"/>
      <c r="O271" s="1"/>
      <c r="P271" s="1"/>
      <c r="Q271" s="1"/>
      <c r="R271" s="1"/>
      <c r="S271" s="1"/>
      <c r="T271" s="1"/>
      <c r="U271" s="1"/>
      <c r="V271" s="1"/>
      <c r="W271" s="1"/>
      <c r="X271" s="1"/>
      <c r="Y271" s="1"/>
      <c r="Z271" s="1"/>
    </row>
    <row r="272" ht="12.75" customHeight="1">
      <c r="A272" s="41">
        <f>202+PRRAS!I88</f>
        <v>271</v>
      </c>
      <c r="B272" s="42">
        <f>PRRAS!J88</f>
        <v>0</v>
      </c>
      <c r="C272" s="42">
        <f>PRRAS!K88</f>
        <v>0</v>
      </c>
      <c r="D272" s="42">
        <v>0.0</v>
      </c>
      <c r="E272" s="42">
        <v>0.0</v>
      </c>
      <c r="F272" s="39">
        <f t="shared" si="1"/>
        <v>0</v>
      </c>
      <c r="G272" s="1"/>
      <c r="I272" s="1"/>
      <c r="J272" s="42">
        <f t="shared" si="2"/>
        <v>0</v>
      </c>
      <c r="K272" s="1"/>
      <c r="L272" s="1"/>
      <c r="M272" s="1"/>
      <c r="N272" s="1"/>
      <c r="O272" s="1"/>
      <c r="P272" s="1"/>
      <c r="Q272" s="1"/>
      <c r="R272" s="1"/>
      <c r="S272" s="1"/>
      <c r="T272" s="1"/>
      <c r="U272" s="1"/>
      <c r="V272" s="1"/>
      <c r="W272" s="1"/>
      <c r="X272" s="1"/>
      <c r="Y272" s="1"/>
      <c r="Z272" s="1"/>
    </row>
    <row r="273" ht="12.75" customHeight="1">
      <c r="A273" s="41">
        <f>202+PRRAS!I89</f>
        <v>272</v>
      </c>
      <c r="B273" s="42">
        <f>PRRAS!J89</f>
        <v>0</v>
      </c>
      <c r="C273" s="42">
        <f>PRRAS!K89</f>
        <v>0</v>
      </c>
      <c r="D273" s="42">
        <v>0.0</v>
      </c>
      <c r="E273" s="42">
        <v>0.0</v>
      </c>
      <c r="F273" s="39">
        <f t="shared" si="1"/>
        <v>0</v>
      </c>
      <c r="G273" s="1"/>
      <c r="I273" s="1"/>
      <c r="J273" s="42">
        <f t="shared" si="2"/>
        <v>0</v>
      </c>
      <c r="K273" s="1"/>
      <c r="L273" s="1"/>
      <c r="M273" s="1"/>
      <c r="N273" s="1"/>
      <c r="O273" s="1"/>
      <c r="P273" s="1"/>
      <c r="Q273" s="1"/>
      <c r="R273" s="1"/>
      <c r="S273" s="1"/>
      <c r="T273" s="1"/>
      <c r="U273" s="1"/>
      <c r="V273" s="1"/>
      <c r="W273" s="1"/>
      <c r="X273" s="1"/>
      <c r="Y273" s="1"/>
      <c r="Z273" s="1"/>
    </row>
    <row r="274" ht="12.75" customHeight="1">
      <c r="A274" s="41">
        <f>202+PRRAS!I90</f>
        <v>273</v>
      </c>
      <c r="B274" s="42">
        <f>PRRAS!J90</f>
        <v>0</v>
      </c>
      <c r="C274" s="42">
        <f>PRRAS!K90</f>
        <v>0</v>
      </c>
      <c r="D274" s="42">
        <v>0.0</v>
      </c>
      <c r="E274" s="42">
        <v>0.0</v>
      </c>
      <c r="F274" s="39">
        <f t="shared" si="1"/>
        <v>0</v>
      </c>
      <c r="G274" s="1"/>
      <c r="I274" s="1"/>
      <c r="J274" s="42">
        <f t="shared" si="2"/>
        <v>0</v>
      </c>
      <c r="K274" s="1"/>
      <c r="L274" s="1"/>
      <c r="M274" s="1"/>
      <c r="N274" s="1"/>
      <c r="O274" s="1"/>
      <c r="P274" s="1"/>
      <c r="Q274" s="1"/>
      <c r="R274" s="1"/>
      <c r="S274" s="1"/>
      <c r="T274" s="1"/>
      <c r="U274" s="1"/>
      <c r="V274" s="1"/>
      <c r="W274" s="1"/>
      <c r="X274" s="1"/>
      <c r="Y274" s="1"/>
      <c r="Z274" s="1"/>
    </row>
    <row r="275" ht="12.75" customHeight="1">
      <c r="A275" s="41">
        <f>202+PRRAS!I91</f>
        <v>274</v>
      </c>
      <c r="B275" s="42">
        <f>PRRAS!J91</f>
        <v>0</v>
      </c>
      <c r="C275" s="42">
        <f>PRRAS!K91</f>
        <v>0</v>
      </c>
      <c r="D275" s="42">
        <v>0.0</v>
      </c>
      <c r="E275" s="42">
        <v>0.0</v>
      </c>
      <c r="F275" s="39">
        <f t="shared" si="1"/>
        <v>0</v>
      </c>
      <c r="G275" s="1"/>
      <c r="I275" s="1"/>
      <c r="J275" s="42">
        <f t="shared" si="2"/>
        <v>0</v>
      </c>
      <c r="K275" s="1"/>
      <c r="L275" s="1"/>
      <c r="M275" s="1"/>
      <c r="N275" s="1"/>
      <c r="O275" s="1"/>
      <c r="P275" s="1"/>
      <c r="Q275" s="1"/>
      <c r="R275" s="1"/>
      <c r="S275" s="1"/>
      <c r="T275" s="1"/>
      <c r="U275" s="1"/>
      <c r="V275" s="1"/>
      <c r="W275" s="1"/>
      <c r="X275" s="1"/>
      <c r="Y275" s="1"/>
      <c r="Z275" s="1"/>
    </row>
    <row r="276" ht="12.75" customHeight="1">
      <c r="A276" s="41">
        <f>202+PRRAS!I92</f>
        <v>275</v>
      </c>
      <c r="B276" s="42">
        <f>PRRAS!J92</f>
        <v>0</v>
      </c>
      <c r="C276" s="42">
        <f>PRRAS!K92</f>
        <v>0</v>
      </c>
      <c r="D276" s="42">
        <v>0.0</v>
      </c>
      <c r="E276" s="42">
        <v>0.0</v>
      </c>
      <c r="F276" s="39">
        <f t="shared" si="1"/>
        <v>0</v>
      </c>
      <c r="G276" s="1"/>
      <c r="I276" s="1"/>
      <c r="J276" s="42">
        <f t="shared" si="2"/>
        <v>0</v>
      </c>
      <c r="K276" s="1"/>
      <c r="L276" s="1"/>
      <c r="M276" s="1"/>
      <c r="N276" s="1"/>
      <c r="O276" s="1"/>
      <c r="P276" s="1"/>
      <c r="Q276" s="1"/>
      <c r="R276" s="1"/>
      <c r="S276" s="1"/>
      <c r="T276" s="1"/>
      <c r="U276" s="1"/>
      <c r="V276" s="1"/>
      <c r="W276" s="1"/>
      <c r="X276" s="1"/>
      <c r="Y276" s="1"/>
      <c r="Z276" s="1"/>
    </row>
    <row r="277" ht="12.75" customHeight="1">
      <c r="A277" s="41">
        <f>202+PRRAS!I93</f>
        <v>276</v>
      </c>
      <c r="B277" s="42">
        <f>PRRAS!J93</f>
        <v>0</v>
      </c>
      <c r="C277" s="42">
        <f>PRRAS!K93</f>
        <v>0</v>
      </c>
      <c r="D277" s="42">
        <v>0.0</v>
      </c>
      <c r="E277" s="42">
        <v>0.0</v>
      </c>
      <c r="F277" s="39">
        <f t="shared" si="1"/>
        <v>0</v>
      </c>
      <c r="G277" s="1"/>
      <c r="I277" s="1"/>
      <c r="J277" s="42">
        <f t="shared" si="2"/>
        <v>0</v>
      </c>
      <c r="K277" s="1"/>
      <c r="L277" s="1"/>
      <c r="M277" s="1"/>
      <c r="N277" s="1"/>
      <c r="O277" s="1"/>
      <c r="P277" s="1"/>
      <c r="Q277" s="1"/>
      <c r="R277" s="1"/>
      <c r="S277" s="1"/>
      <c r="T277" s="1"/>
      <c r="U277" s="1"/>
      <c r="V277" s="1"/>
      <c r="W277" s="1"/>
      <c r="X277" s="1"/>
      <c r="Y277" s="1"/>
      <c r="Z277" s="1"/>
    </row>
    <row r="278" ht="12.75" customHeight="1">
      <c r="A278" s="41">
        <f>202+PRRAS!I94</f>
        <v>277</v>
      </c>
      <c r="B278" s="42">
        <f>PRRAS!J94</f>
        <v>0</v>
      </c>
      <c r="C278" s="42">
        <f>PRRAS!K94</f>
        <v>0</v>
      </c>
      <c r="D278" s="42">
        <v>0.0</v>
      </c>
      <c r="E278" s="42">
        <v>0.0</v>
      </c>
      <c r="F278" s="39">
        <f t="shared" si="1"/>
        <v>0</v>
      </c>
      <c r="G278" s="1"/>
      <c r="I278" s="1"/>
      <c r="J278" s="42">
        <f t="shared" si="2"/>
        <v>0</v>
      </c>
      <c r="K278" s="1"/>
      <c r="L278" s="1"/>
      <c r="M278" s="1"/>
      <c r="N278" s="1"/>
      <c r="O278" s="1"/>
      <c r="P278" s="1"/>
      <c r="Q278" s="1"/>
      <c r="R278" s="1"/>
      <c r="S278" s="1"/>
      <c r="T278" s="1"/>
      <c r="U278" s="1"/>
      <c r="V278" s="1"/>
      <c r="W278" s="1"/>
      <c r="X278" s="1"/>
      <c r="Y278" s="1"/>
      <c r="Z278" s="1"/>
    </row>
    <row r="279" ht="12.75" customHeight="1">
      <c r="A279" s="41">
        <f>202+PRRAS!I95</f>
        <v>278</v>
      </c>
      <c r="B279" s="42">
        <f>PRRAS!J95</f>
        <v>0</v>
      </c>
      <c r="C279" s="42">
        <f>PRRAS!K95</f>
        <v>0</v>
      </c>
      <c r="D279" s="42">
        <v>0.0</v>
      </c>
      <c r="E279" s="42">
        <v>0.0</v>
      </c>
      <c r="F279" s="39">
        <f t="shared" si="1"/>
        <v>0</v>
      </c>
      <c r="G279" s="1"/>
      <c r="I279" s="1"/>
      <c r="J279" s="42">
        <f t="shared" si="2"/>
        <v>0</v>
      </c>
      <c r="K279" s="1"/>
      <c r="L279" s="1"/>
      <c r="M279" s="1"/>
      <c r="N279" s="1"/>
      <c r="O279" s="1"/>
      <c r="P279" s="1"/>
      <c r="Q279" s="1"/>
      <c r="R279" s="1"/>
      <c r="S279" s="1"/>
      <c r="T279" s="1"/>
      <c r="U279" s="1"/>
      <c r="V279" s="1"/>
      <c r="W279" s="1"/>
      <c r="X279" s="1"/>
      <c r="Y279" s="1"/>
      <c r="Z279" s="1"/>
    </row>
    <row r="280" ht="12.75" customHeight="1">
      <c r="A280" s="41">
        <f>202+PRRAS!I96</f>
        <v>279</v>
      </c>
      <c r="B280" s="42">
        <f>PRRAS!J96</f>
        <v>0</v>
      </c>
      <c r="C280" s="42">
        <f>PRRAS!K96</f>
        <v>0</v>
      </c>
      <c r="D280" s="42">
        <v>0.0</v>
      </c>
      <c r="E280" s="42">
        <v>0.0</v>
      </c>
      <c r="F280" s="39">
        <f t="shared" si="1"/>
        <v>0</v>
      </c>
      <c r="G280" s="1"/>
      <c r="I280" s="1"/>
      <c r="J280" s="42">
        <f t="shared" si="2"/>
        <v>0</v>
      </c>
      <c r="K280" s="1"/>
      <c r="L280" s="1"/>
      <c r="M280" s="1"/>
      <c r="N280" s="1"/>
      <c r="O280" s="1"/>
      <c r="P280" s="1"/>
      <c r="Q280" s="1"/>
      <c r="R280" s="1"/>
      <c r="S280" s="1"/>
      <c r="T280" s="1"/>
      <c r="U280" s="1"/>
      <c r="V280" s="1"/>
      <c r="W280" s="1"/>
      <c r="X280" s="1"/>
      <c r="Y280" s="1"/>
      <c r="Z280" s="1"/>
    </row>
    <row r="281" ht="12.75" customHeight="1">
      <c r="A281" s="41">
        <f>202+PRRAS!I97</f>
        <v>280</v>
      </c>
      <c r="B281" s="42">
        <f>PRRAS!J97</f>
        <v>0</v>
      </c>
      <c r="C281" s="42">
        <f>PRRAS!K97</f>
        <v>0</v>
      </c>
      <c r="D281" s="42">
        <v>0.0</v>
      </c>
      <c r="E281" s="42">
        <v>0.0</v>
      </c>
      <c r="F281" s="39">
        <f t="shared" si="1"/>
        <v>0</v>
      </c>
      <c r="G281" s="1"/>
      <c r="I281" s="1"/>
      <c r="J281" s="42">
        <f t="shared" si="2"/>
        <v>0</v>
      </c>
      <c r="K281" s="1"/>
      <c r="L281" s="1"/>
      <c r="M281" s="1"/>
      <c r="N281" s="1"/>
      <c r="O281" s="1"/>
      <c r="P281" s="1"/>
      <c r="Q281" s="1"/>
      <c r="R281" s="1"/>
      <c r="S281" s="1"/>
      <c r="T281" s="1"/>
      <c r="U281" s="1"/>
      <c r="V281" s="1"/>
      <c r="W281" s="1"/>
      <c r="X281" s="1"/>
      <c r="Y281" s="1"/>
      <c r="Z281" s="1"/>
    </row>
    <row r="282" ht="12.75" customHeight="1">
      <c r="A282" s="41">
        <f>202+PRRAS!I98</f>
        <v>281</v>
      </c>
      <c r="B282" s="42">
        <f>PRRAS!J98</f>
        <v>0</v>
      </c>
      <c r="C282" s="42">
        <f>PRRAS!K98</f>
        <v>0</v>
      </c>
      <c r="D282" s="42">
        <v>0.0</v>
      </c>
      <c r="E282" s="42">
        <v>0.0</v>
      </c>
      <c r="F282" s="39">
        <f t="shared" si="1"/>
        <v>0</v>
      </c>
      <c r="G282" s="1"/>
      <c r="I282" s="1"/>
      <c r="J282" s="42">
        <f t="shared" si="2"/>
        <v>0</v>
      </c>
      <c r="K282" s="1"/>
      <c r="L282" s="1"/>
      <c r="M282" s="1"/>
      <c r="N282" s="1"/>
      <c r="O282" s="1"/>
      <c r="P282" s="1"/>
      <c r="Q282" s="1"/>
      <c r="R282" s="1"/>
      <c r="S282" s="1"/>
      <c r="T282" s="1"/>
      <c r="U282" s="1"/>
      <c r="V282" s="1"/>
      <c r="W282" s="1"/>
      <c r="X282" s="1"/>
      <c r="Y282" s="1"/>
      <c r="Z282" s="1"/>
    </row>
    <row r="283" ht="12.75" customHeight="1">
      <c r="A283" s="41">
        <f>202+PRRAS!I99</f>
        <v>282</v>
      </c>
      <c r="B283" s="42">
        <f>PRRAS!J99</f>
        <v>0</v>
      </c>
      <c r="C283" s="42">
        <f>PRRAS!K99</f>
        <v>0</v>
      </c>
      <c r="D283" s="42">
        <v>0.0</v>
      </c>
      <c r="E283" s="42">
        <v>0.0</v>
      </c>
      <c r="F283" s="39">
        <f t="shared" si="1"/>
        <v>0</v>
      </c>
      <c r="G283" s="1"/>
      <c r="I283" s="1"/>
      <c r="J283" s="42">
        <f t="shared" si="2"/>
        <v>0</v>
      </c>
      <c r="K283" s="1"/>
      <c r="L283" s="1"/>
      <c r="M283" s="1"/>
      <c r="N283" s="1"/>
      <c r="O283" s="1"/>
      <c r="P283" s="1"/>
      <c r="Q283" s="1"/>
      <c r="R283" s="1"/>
      <c r="S283" s="1"/>
      <c r="T283" s="1"/>
      <c r="U283" s="1"/>
      <c r="V283" s="1"/>
      <c r="W283" s="1"/>
      <c r="X283" s="1"/>
      <c r="Y283" s="1"/>
      <c r="Z283" s="1"/>
    </row>
    <row r="284" ht="12.75" customHeight="1">
      <c r="A284" s="41">
        <f>202+PRRAS!I100</f>
        <v>283</v>
      </c>
      <c r="B284" s="42">
        <f>PRRAS!J100</f>
        <v>0</v>
      </c>
      <c r="C284" s="42">
        <f>PRRAS!K100</f>
        <v>0</v>
      </c>
      <c r="D284" s="42">
        <v>0.0</v>
      </c>
      <c r="E284" s="42">
        <v>0.0</v>
      </c>
      <c r="F284" s="39">
        <f t="shared" si="1"/>
        <v>0</v>
      </c>
      <c r="G284" s="1"/>
      <c r="I284" s="1"/>
      <c r="J284" s="42">
        <f t="shared" si="2"/>
        <v>0</v>
      </c>
      <c r="K284" s="1"/>
      <c r="L284" s="1"/>
      <c r="M284" s="1"/>
      <c r="N284" s="1"/>
      <c r="O284" s="1"/>
      <c r="P284" s="1"/>
      <c r="Q284" s="1"/>
      <c r="R284" s="1"/>
      <c r="S284" s="1"/>
      <c r="T284" s="1"/>
      <c r="U284" s="1"/>
      <c r="V284" s="1"/>
      <c r="W284" s="1"/>
      <c r="X284" s="1"/>
      <c r="Y284" s="1"/>
      <c r="Z284" s="1"/>
    </row>
    <row r="285" ht="12.75" customHeight="1">
      <c r="A285" s="41">
        <f>202+PRRAS!I101</f>
        <v>284</v>
      </c>
      <c r="B285" s="42">
        <f>PRRAS!J101</f>
        <v>7716</v>
      </c>
      <c r="C285" s="42">
        <f>PRRAS!K101</f>
        <v>6818</v>
      </c>
      <c r="D285" s="42">
        <v>0.0</v>
      </c>
      <c r="E285" s="42">
        <v>0.0</v>
      </c>
      <c r="F285" s="39">
        <f t="shared" si="1"/>
        <v>60639.68</v>
      </c>
      <c r="G285" s="1"/>
      <c r="I285" s="1"/>
      <c r="J285" s="42">
        <f t="shared" si="2"/>
        <v>0</v>
      </c>
      <c r="K285" s="1"/>
      <c r="L285" s="1"/>
      <c r="M285" s="1"/>
      <c r="N285" s="1"/>
      <c r="O285" s="1"/>
      <c r="P285" s="1"/>
      <c r="Q285" s="1"/>
      <c r="R285" s="1"/>
      <c r="S285" s="1"/>
      <c r="T285" s="1"/>
      <c r="U285" s="1"/>
      <c r="V285" s="1"/>
      <c r="W285" s="1"/>
      <c r="X285" s="1"/>
      <c r="Y285" s="1"/>
      <c r="Z285" s="1"/>
    </row>
    <row r="286" ht="12.75" customHeight="1">
      <c r="A286" s="41">
        <f>202+PRRAS!I102</f>
        <v>285</v>
      </c>
      <c r="B286" s="42">
        <f>PRRAS!J102</f>
        <v>1253</v>
      </c>
      <c r="C286" s="42">
        <f>PRRAS!K102</f>
        <v>1307</v>
      </c>
      <c r="D286" s="42">
        <v>0.0</v>
      </c>
      <c r="E286" s="42">
        <v>0.0</v>
      </c>
      <c r="F286" s="39">
        <f t="shared" si="1"/>
        <v>11020.95</v>
      </c>
      <c r="G286" s="1"/>
      <c r="I286" s="1"/>
      <c r="J286" s="42">
        <f t="shared" si="2"/>
        <v>0</v>
      </c>
      <c r="K286" s="1"/>
      <c r="L286" s="1"/>
      <c r="M286" s="1"/>
      <c r="N286" s="1"/>
      <c r="O286" s="1"/>
      <c r="P286" s="1"/>
      <c r="Q286" s="1"/>
      <c r="R286" s="1"/>
      <c r="S286" s="1"/>
      <c r="T286" s="1"/>
      <c r="U286" s="1"/>
      <c r="V286" s="1"/>
      <c r="W286" s="1"/>
      <c r="X286" s="1"/>
      <c r="Y286" s="1"/>
      <c r="Z286" s="1"/>
    </row>
    <row r="287" ht="12.75" customHeight="1">
      <c r="A287" s="41">
        <f>202+PRRAS!I103</f>
        <v>286</v>
      </c>
      <c r="B287" s="42">
        <f>PRRAS!J103</f>
        <v>427</v>
      </c>
      <c r="C287" s="42">
        <f>PRRAS!K103</f>
        <v>0</v>
      </c>
      <c r="D287" s="42">
        <v>0.0</v>
      </c>
      <c r="E287" s="42">
        <v>0.0</v>
      </c>
      <c r="F287" s="39">
        <f t="shared" si="1"/>
        <v>1221.22</v>
      </c>
      <c r="G287" s="1"/>
      <c r="I287" s="1"/>
      <c r="J287" s="42">
        <f t="shared" si="2"/>
        <v>0</v>
      </c>
      <c r="K287" s="1"/>
      <c r="L287" s="1"/>
      <c r="M287" s="1"/>
      <c r="N287" s="1"/>
      <c r="O287" s="1"/>
      <c r="P287" s="1"/>
      <c r="Q287" s="1"/>
      <c r="R287" s="1"/>
      <c r="S287" s="1"/>
      <c r="T287" s="1"/>
      <c r="U287" s="1"/>
      <c r="V287" s="1"/>
      <c r="W287" s="1"/>
      <c r="X287" s="1"/>
      <c r="Y287" s="1"/>
      <c r="Z287" s="1"/>
    </row>
    <row r="288" ht="12.75" customHeight="1">
      <c r="A288" s="41">
        <f>202+PRRAS!I104</f>
        <v>287</v>
      </c>
      <c r="B288" s="42">
        <f>PRRAS!J104</f>
        <v>6036</v>
      </c>
      <c r="C288" s="42">
        <f>PRRAS!K104</f>
        <v>5511</v>
      </c>
      <c r="D288" s="42">
        <v>0.0</v>
      </c>
      <c r="E288" s="42">
        <v>0.0</v>
      </c>
      <c r="F288" s="39">
        <f t="shared" si="1"/>
        <v>48956.46</v>
      </c>
      <c r="G288" s="1"/>
      <c r="I288" s="1"/>
      <c r="J288" s="42">
        <f t="shared" si="2"/>
        <v>0</v>
      </c>
      <c r="K288" s="1"/>
      <c r="L288" s="1"/>
      <c r="M288" s="1"/>
      <c r="N288" s="1"/>
      <c r="O288" s="1"/>
      <c r="P288" s="1"/>
      <c r="Q288" s="1"/>
      <c r="R288" s="1"/>
      <c r="S288" s="1"/>
      <c r="T288" s="1"/>
      <c r="U288" s="1"/>
      <c r="V288" s="1"/>
      <c r="W288" s="1"/>
      <c r="X288" s="1"/>
      <c r="Y288" s="1"/>
      <c r="Z288" s="1"/>
    </row>
    <row r="289" ht="12.75" customHeight="1">
      <c r="A289" s="41">
        <f>202+PRRAS!I105</f>
        <v>288</v>
      </c>
      <c r="B289" s="42">
        <f>PRRAS!J105</f>
        <v>0</v>
      </c>
      <c r="C289" s="42">
        <f>PRRAS!K105</f>
        <v>0</v>
      </c>
      <c r="D289" s="42">
        <v>0.0</v>
      </c>
      <c r="E289" s="42">
        <v>0.0</v>
      </c>
      <c r="F289" s="39">
        <f t="shared" si="1"/>
        <v>0</v>
      </c>
      <c r="G289" s="1"/>
      <c r="I289" s="1"/>
      <c r="J289" s="42">
        <f t="shared" si="2"/>
        <v>0</v>
      </c>
      <c r="K289" s="1"/>
      <c r="L289" s="1"/>
      <c r="M289" s="1"/>
      <c r="N289" s="1"/>
      <c r="O289" s="1"/>
      <c r="P289" s="1"/>
      <c r="Q289" s="1"/>
      <c r="R289" s="1"/>
      <c r="S289" s="1"/>
      <c r="T289" s="1"/>
      <c r="U289" s="1"/>
      <c r="V289" s="1"/>
      <c r="W289" s="1"/>
      <c r="X289" s="1"/>
      <c r="Y289" s="1"/>
      <c r="Z289" s="1"/>
    </row>
    <row r="290" ht="12.75" customHeight="1">
      <c r="A290" s="41">
        <f>202+PRRAS!I106</f>
        <v>289</v>
      </c>
      <c r="B290" s="42">
        <f>PRRAS!J106</f>
        <v>39481</v>
      </c>
      <c r="C290" s="42">
        <f>PRRAS!K106</f>
        <v>87674</v>
      </c>
      <c r="D290" s="42">
        <v>0.0</v>
      </c>
      <c r="E290" s="42">
        <v>0.0</v>
      </c>
      <c r="F290" s="39">
        <f t="shared" si="1"/>
        <v>620855.81</v>
      </c>
      <c r="G290" s="1"/>
      <c r="I290" s="1"/>
      <c r="J290" s="42">
        <f t="shared" si="2"/>
        <v>0</v>
      </c>
      <c r="K290" s="1"/>
      <c r="L290" s="1"/>
      <c r="M290" s="1"/>
      <c r="N290" s="1"/>
      <c r="O290" s="1"/>
      <c r="P290" s="1"/>
      <c r="Q290" s="1"/>
      <c r="R290" s="1"/>
      <c r="S290" s="1"/>
      <c r="T290" s="1"/>
      <c r="U290" s="1"/>
      <c r="V290" s="1"/>
      <c r="W290" s="1"/>
      <c r="X290" s="1"/>
      <c r="Y290" s="1"/>
      <c r="Z290" s="1"/>
    </row>
    <row r="291" ht="12.75" customHeight="1">
      <c r="A291" s="41">
        <f>202+PRRAS!I107</f>
        <v>290</v>
      </c>
      <c r="B291" s="42">
        <f>PRRAS!J107</f>
        <v>40</v>
      </c>
      <c r="C291" s="42">
        <f>PRRAS!K107</f>
        <v>12</v>
      </c>
      <c r="D291" s="42">
        <v>0.0</v>
      </c>
      <c r="E291" s="42">
        <v>0.0</v>
      </c>
      <c r="F291" s="39">
        <f t="shared" si="1"/>
        <v>185.6</v>
      </c>
      <c r="G291" s="1"/>
      <c r="I291" s="1"/>
      <c r="J291" s="42">
        <f t="shared" si="2"/>
        <v>0</v>
      </c>
      <c r="K291" s="1"/>
      <c r="L291" s="1"/>
      <c r="M291" s="1"/>
      <c r="N291" s="1"/>
      <c r="O291" s="1"/>
      <c r="P291" s="1"/>
      <c r="Q291" s="1"/>
      <c r="R291" s="1"/>
      <c r="S291" s="1"/>
      <c r="T291" s="1"/>
      <c r="U291" s="1"/>
      <c r="V291" s="1"/>
      <c r="W291" s="1"/>
      <c r="X291" s="1"/>
      <c r="Y291" s="1"/>
      <c r="Z291" s="1"/>
    </row>
    <row r="292" ht="12.75" customHeight="1">
      <c r="A292" s="41">
        <f>202+PRRAS!I108</f>
        <v>291</v>
      </c>
      <c r="B292" s="42">
        <f>PRRAS!J108</f>
        <v>9920</v>
      </c>
      <c r="C292" s="42">
        <f>PRRAS!K108</f>
        <v>0</v>
      </c>
      <c r="D292" s="42">
        <v>0.0</v>
      </c>
      <c r="E292" s="42">
        <v>0.0</v>
      </c>
      <c r="F292" s="39">
        <f t="shared" si="1"/>
        <v>28867.2</v>
      </c>
      <c r="G292" s="1"/>
      <c r="I292" s="1"/>
      <c r="J292" s="42">
        <f t="shared" si="2"/>
        <v>0</v>
      </c>
      <c r="K292" s="1"/>
      <c r="L292" s="1"/>
      <c r="M292" s="1"/>
      <c r="N292" s="1"/>
      <c r="O292" s="1"/>
      <c r="P292" s="1"/>
      <c r="Q292" s="1"/>
      <c r="R292" s="1"/>
      <c r="S292" s="1"/>
      <c r="T292" s="1"/>
      <c r="U292" s="1"/>
      <c r="V292" s="1"/>
      <c r="W292" s="1"/>
      <c r="X292" s="1"/>
      <c r="Y292" s="1"/>
      <c r="Z292" s="1"/>
    </row>
    <row r="293" ht="12.75" customHeight="1">
      <c r="A293" s="41">
        <f>202+PRRAS!I109</f>
        <v>292</v>
      </c>
      <c r="B293" s="42">
        <f>PRRAS!J109</f>
        <v>3627</v>
      </c>
      <c r="C293" s="42">
        <f>PRRAS!K109</f>
        <v>13832</v>
      </c>
      <c r="D293" s="42">
        <v>0.0</v>
      </c>
      <c r="E293" s="42">
        <v>0.0</v>
      </c>
      <c r="F293" s="39">
        <f t="shared" si="1"/>
        <v>91369.72</v>
      </c>
      <c r="G293" s="1"/>
      <c r="I293" s="1"/>
      <c r="J293" s="42">
        <f t="shared" si="2"/>
        <v>0</v>
      </c>
      <c r="K293" s="1"/>
      <c r="L293" s="1"/>
      <c r="M293" s="1"/>
      <c r="N293" s="1"/>
      <c r="O293" s="1"/>
      <c r="P293" s="1"/>
      <c r="Q293" s="1"/>
      <c r="R293" s="1"/>
      <c r="S293" s="1"/>
      <c r="T293" s="1"/>
      <c r="U293" s="1"/>
      <c r="V293" s="1"/>
      <c r="W293" s="1"/>
      <c r="X293" s="1"/>
      <c r="Y293" s="1"/>
      <c r="Z293" s="1"/>
    </row>
    <row r="294" ht="12.75" customHeight="1">
      <c r="A294" s="41">
        <f>202+PRRAS!I110</f>
        <v>293</v>
      </c>
      <c r="B294" s="42">
        <f>PRRAS!J110</f>
        <v>2200</v>
      </c>
      <c r="C294" s="42">
        <f>PRRAS!K110</f>
        <v>2000</v>
      </c>
      <c r="D294" s="42">
        <v>0.0</v>
      </c>
      <c r="E294" s="42">
        <v>0.0</v>
      </c>
      <c r="F294" s="39">
        <f t="shared" si="1"/>
        <v>18166</v>
      </c>
      <c r="G294" s="1"/>
      <c r="I294" s="1"/>
      <c r="J294" s="42">
        <f t="shared" si="2"/>
        <v>0</v>
      </c>
      <c r="K294" s="1"/>
      <c r="L294" s="1"/>
      <c r="M294" s="1"/>
      <c r="N294" s="1"/>
      <c r="O294" s="1"/>
      <c r="P294" s="1"/>
      <c r="Q294" s="1"/>
      <c r="R294" s="1"/>
      <c r="S294" s="1"/>
      <c r="T294" s="1"/>
      <c r="U294" s="1"/>
      <c r="V294" s="1"/>
      <c r="W294" s="1"/>
      <c r="X294" s="1"/>
      <c r="Y294" s="1"/>
      <c r="Z294" s="1"/>
    </row>
    <row r="295" ht="12.75" customHeight="1">
      <c r="A295" s="41">
        <f>202+PRRAS!I111</f>
        <v>294</v>
      </c>
      <c r="B295" s="42">
        <f>PRRAS!J111</f>
        <v>1563</v>
      </c>
      <c r="C295" s="42">
        <f>PRRAS!K111</f>
        <v>4400</v>
      </c>
      <c r="D295" s="42">
        <v>0.0</v>
      </c>
      <c r="E295" s="42">
        <v>0.0</v>
      </c>
      <c r="F295" s="39">
        <f t="shared" si="1"/>
        <v>30467.22</v>
      </c>
      <c r="G295" s="1"/>
      <c r="I295" s="1"/>
      <c r="J295" s="42">
        <f t="shared" si="2"/>
        <v>0</v>
      </c>
      <c r="K295" s="1"/>
      <c r="L295" s="1"/>
      <c r="M295" s="1"/>
      <c r="N295" s="1"/>
      <c r="O295" s="1"/>
      <c r="P295" s="1"/>
      <c r="Q295" s="1"/>
      <c r="R295" s="1"/>
      <c r="S295" s="1"/>
      <c r="T295" s="1"/>
      <c r="U295" s="1"/>
      <c r="V295" s="1"/>
      <c r="W295" s="1"/>
      <c r="X295" s="1"/>
      <c r="Y295" s="1"/>
      <c r="Z295" s="1"/>
    </row>
    <row r="296" ht="12.75" customHeight="1">
      <c r="A296" s="41">
        <f>202+PRRAS!I112</f>
        <v>295</v>
      </c>
      <c r="B296" s="42">
        <f>PRRAS!J112</f>
        <v>0</v>
      </c>
      <c r="C296" s="42">
        <f>PRRAS!K112</f>
        <v>0</v>
      </c>
      <c r="D296" s="42">
        <v>0.0</v>
      </c>
      <c r="E296" s="42">
        <v>0.0</v>
      </c>
      <c r="F296" s="39">
        <f t="shared" si="1"/>
        <v>0</v>
      </c>
      <c r="G296" s="1"/>
      <c r="I296" s="1"/>
      <c r="J296" s="42">
        <f t="shared" si="2"/>
        <v>0</v>
      </c>
      <c r="K296" s="1"/>
      <c r="L296" s="1"/>
      <c r="M296" s="1"/>
      <c r="N296" s="1"/>
      <c r="O296" s="1"/>
      <c r="P296" s="1"/>
      <c r="Q296" s="1"/>
      <c r="R296" s="1"/>
      <c r="S296" s="1"/>
      <c r="T296" s="1"/>
      <c r="U296" s="1"/>
      <c r="V296" s="1"/>
      <c r="W296" s="1"/>
      <c r="X296" s="1"/>
      <c r="Y296" s="1"/>
      <c r="Z296" s="1"/>
    </row>
    <row r="297" ht="12.75" customHeight="1">
      <c r="A297" s="41">
        <f>202+PRRAS!I113</f>
        <v>296</v>
      </c>
      <c r="B297" s="42">
        <f>PRRAS!J113</f>
        <v>17131</v>
      </c>
      <c r="C297" s="42">
        <f>PRRAS!K113</f>
        <v>27178</v>
      </c>
      <c r="D297" s="42">
        <v>0.0</v>
      </c>
      <c r="E297" s="42">
        <v>0.0</v>
      </c>
      <c r="F297" s="39">
        <f t="shared" si="1"/>
        <v>211601.52</v>
      </c>
      <c r="G297" s="1"/>
      <c r="I297" s="1"/>
      <c r="J297" s="42">
        <f t="shared" si="2"/>
        <v>0</v>
      </c>
      <c r="K297" s="1"/>
      <c r="L297" s="1"/>
      <c r="M297" s="1"/>
      <c r="N297" s="1"/>
      <c r="O297" s="1"/>
      <c r="P297" s="1"/>
      <c r="Q297" s="1"/>
      <c r="R297" s="1"/>
      <c r="S297" s="1"/>
      <c r="T297" s="1"/>
      <c r="U297" s="1"/>
      <c r="V297" s="1"/>
      <c r="W297" s="1"/>
      <c r="X297" s="1"/>
      <c r="Y297" s="1"/>
      <c r="Z297" s="1"/>
    </row>
    <row r="298" ht="12.75" customHeight="1">
      <c r="A298" s="41">
        <f>202+PRRAS!I114</f>
        <v>297</v>
      </c>
      <c r="B298" s="42">
        <f>PRRAS!J114</f>
        <v>5000</v>
      </c>
      <c r="C298" s="42">
        <f>PRRAS!K114</f>
        <v>5562</v>
      </c>
      <c r="D298" s="42">
        <v>0.0</v>
      </c>
      <c r="E298" s="42">
        <v>0.0</v>
      </c>
      <c r="F298" s="39">
        <f t="shared" si="1"/>
        <v>47888.28</v>
      </c>
      <c r="G298" s="1"/>
      <c r="I298" s="1"/>
      <c r="J298" s="42">
        <f t="shared" si="2"/>
        <v>0</v>
      </c>
      <c r="K298" s="1"/>
      <c r="L298" s="1"/>
      <c r="M298" s="1"/>
      <c r="N298" s="1"/>
      <c r="O298" s="1"/>
      <c r="P298" s="1"/>
      <c r="Q298" s="1"/>
      <c r="R298" s="1"/>
      <c r="S298" s="1"/>
      <c r="T298" s="1"/>
      <c r="U298" s="1"/>
      <c r="V298" s="1"/>
      <c r="W298" s="1"/>
      <c r="X298" s="1"/>
      <c r="Y298" s="1"/>
      <c r="Z298" s="1"/>
    </row>
    <row r="299" ht="12.75" customHeight="1">
      <c r="A299" s="41">
        <f>202+PRRAS!I115</f>
        <v>298</v>
      </c>
      <c r="B299" s="42">
        <f>PRRAS!J115</f>
        <v>0</v>
      </c>
      <c r="C299" s="42">
        <f>PRRAS!K115</f>
        <v>34690</v>
      </c>
      <c r="D299" s="42">
        <v>0.0</v>
      </c>
      <c r="E299" s="42">
        <v>0.0</v>
      </c>
      <c r="F299" s="39">
        <f t="shared" si="1"/>
        <v>206752.4</v>
      </c>
      <c r="G299" s="1"/>
      <c r="I299" s="1"/>
      <c r="J299" s="42">
        <f t="shared" si="2"/>
        <v>0</v>
      </c>
      <c r="K299" s="1"/>
      <c r="L299" s="1"/>
      <c r="M299" s="1"/>
      <c r="N299" s="1"/>
      <c r="O299" s="1"/>
      <c r="P299" s="1"/>
      <c r="Q299" s="1"/>
      <c r="R299" s="1"/>
      <c r="S299" s="1"/>
      <c r="T299" s="1"/>
      <c r="U299" s="1"/>
      <c r="V299" s="1"/>
      <c r="W299" s="1"/>
      <c r="X299" s="1"/>
      <c r="Y299" s="1"/>
      <c r="Z299" s="1"/>
    </row>
    <row r="300" ht="12.75" customHeight="1">
      <c r="A300" s="41">
        <f>202+PRRAS!I116</f>
        <v>299</v>
      </c>
      <c r="B300" s="42">
        <f>PRRAS!J116</f>
        <v>6351</v>
      </c>
      <c r="C300" s="42">
        <f>PRRAS!K116</f>
        <v>11340</v>
      </c>
      <c r="D300" s="42">
        <v>0.0</v>
      </c>
      <c r="E300" s="42">
        <v>0.0</v>
      </c>
      <c r="F300" s="39">
        <f t="shared" si="1"/>
        <v>86802.69</v>
      </c>
      <c r="G300" s="1"/>
      <c r="I300" s="1"/>
      <c r="J300" s="42">
        <f t="shared" si="2"/>
        <v>0</v>
      </c>
      <c r="K300" s="1"/>
      <c r="L300" s="1"/>
      <c r="M300" s="1"/>
      <c r="N300" s="1"/>
      <c r="O300" s="1"/>
      <c r="P300" s="1"/>
      <c r="Q300" s="1"/>
      <c r="R300" s="1"/>
      <c r="S300" s="1"/>
      <c r="T300" s="1"/>
      <c r="U300" s="1"/>
      <c r="V300" s="1"/>
      <c r="W300" s="1"/>
      <c r="X300" s="1"/>
      <c r="Y300" s="1"/>
      <c r="Z300" s="1"/>
    </row>
    <row r="301" ht="12.75" customHeight="1">
      <c r="A301" s="41">
        <f>202+PRRAS!I117</f>
        <v>300</v>
      </c>
      <c r="B301" s="42">
        <f>PRRAS!J117</f>
        <v>896</v>
      </c>
      <c r="C301" s="42">
        <f>PRRAS!K117</f>
        <v>737</v>
      </c>
      <c r="D301" s="42">
        <v>0.0</v>
      </c>
      <c r="E301" s="42">
        <v>0.0</v>
      </c>
      <c r="F301" s="39">
        <f t="shared" si="1"/>
        <v>7110</v>
      </c>
      <c r="G301" s="1"/>
      <c r="I301" s="1"/>
      <c r="J301" s="42">
        <f t="shared" si="2"/>
        <v>0</v>
      </c>
      <c r="K301" s="1"/>
      <c r="L301" s="1"/>
      <c r="M301" s="1"/>
      <c r="N301" s="1"/>
      <c r="O301" s="1"/>
      <c r="P301" s="1"/>
      <c r="Q301" s="1"/>
      <c r="R301" s="1"/>
      <c r="S301" s="1"/>
      <c r="T301" s="1"/>
      <c r="U301" s="1"/>
      <c r="V301" s="1"/>
      <c r="W301" s="1"/>
      <c r="X301" s="1"/>
      <c r="Y301" s="1"/>
      <c r="Z301" s="1"/>
    </row>
    <row r="302" ht="12.75" customHeight="1">
      <c r="A302" s="41">
        <f>202+PRRAS!I118</f>
        <v>301</v>
      </c>
      <c r="B302" s="42">
        <f>PRRAS!J118</f>
        <v>5455</v>
      </c>
      <c r="C302" s="42">
        <f>PRRAS!K118</f>
        <v>10603</v>
      </c>
      <c r="D302" s="42">
        <v>0.0</v>
      </c>
      <c r="E302" s="42">
        <v>0.0</v>
      </c>
      <c r="F302" s="39">
        <f t="shared" si="1"/>
        <v>80249.61</v>
      </c>
      <c r="G302" s="1"/>
      <c r="I302" s="1"/>
      <c r="J302" s="42">
        <f t="shared" si="2"/>
        <v>0</v>
      </c>
      <c r="K302" s="1"/>
      <c r="L302" s="1"/>
      <c r="M302" s="1"/>
      <c r="N302" s="1"/>
      <c r="O302" s="1"/>
      <c r="P302" s="1"/>
      <c r="Q302" s="1"/>
      <c r="R302" s="1"/>
      <c r="S302" s="1"/>
      <c r="T302" s="1"/>
      <c r="U302" s="1"/>
      <c r="V302" s="1"/>
      <c r="W302" s="1"/>
      <c r="X302" s="1"/>
      <c r="Y302" s="1"/>
      <c r="Z302" s="1"/>
    </row>
    <row r="303" ht="12.75" customHeight="1">
      <c r="A303" s="41">
        <f>202+PRRAS!I119</f>
        <v>302</v>
      </c>
      <c r="B303" s="42">
        <f>PRRAS!J119</f>
        <v>0</v>
      </c>
      <c r="C303" s="42">
        <f>PRRAS!K119</f>
        <v>0</v>
      </c>
      <c r="D303" s="42">
        <v>0.0</v>
      </c>
      <c r="E303" s="42">
        <v>0.0</v>
      </c>
      <c r="F303" s="39">
        <f t="shared" si="1"/>
        <v>0</v>
      </c>
      <c r="G303" s="1"/>
      <c r="I303" s="1"/>
      <c r="J303" s="42">
        <f t="shared" si="2"/>
        <v>0</v>
      </c>
      <c r="K303" s="1"/>
      <c r="L303" s="1"/>
      <c r="M303" s="1"/>
      <c r="N303" s="1"/>
      <c r="O303" s="1"/>
      <c r="P303" s="1"/>
      <c r="Q303" s="1"/>
      <c r="R303" s="1"/>
      <c r="S303" s="1"/>
      <c r="T303" s="1"/>
      <c r="U303" s="1"/>
      <c r="V303" s="1"/>
      <c r="W303" s="1"/>
      <c r="X303" s="1"/>
      <c r="Y303" s="1"/>
      <c r="Z303" s="1"/>
    </row>
    <row r="304" ht="12.75" customHeight="1">
      <c r="A304" s="41">
        <f>202+PRRAS!I120</f>
        <v>303</v>
      </c>
      <c r="B304" s="42">
        <f>PRRAS!J120</f>
        <v>0</v>
      </c>
      <c r="C304" s="42">
        <f>PRRAS!K120</f>
        <v>0</v>
      </c>
      <c r="D304" s="42">
        <v>0.0</v>
      </c>
      <c r="E304" s="42">
        <v>0.0</v>
      </c>
      <c r="F304" s="39">
        <f t="shared" si="1"/>
        <v>0</v>
      </c>
      <c r="G304" s="1"/>
      <c r="I304" s="1"/>
      <c r="J304" s="42">
        <f t="shared" si="2"/>
        <v>0</v>
      </c>
      <c r="K304" s="1"/>
      <c r="L304" s="1"/>
      <c r="M304" s="1"/>
      <c r="N304" s="1"/>
      <c r="O304" s="1"/>
      <c r="P304" s="1"/>
      <c r="Q304" s="1"/>
      <c r="R304" s="1"/>
      <c r="S304" s="1"/>
      <c r="T304" s="1"/>
      <c r="U304" s="1"/>
      <c r="V304" s="1"/>
      <c r="W304" s="1"/>
      <c r="X304" s="1"/>
      <c r="Y304" s="1"/>
      <c r="Z304" s="1"/>
    </row>
    <row r="305" ht="12.75" customHeight="1">
      <c r="A305" s="41">
        <f>202+PRRAS!I121</f>
        <v>304</v>
      </c>
      <c r="B305" s="42">
        <f>PRRAS!J121</f>
        <v>3517</v>
      </c>
      <c r="C305" s="42">
        <f>PRRAS!K121</f>
        <v>385</v>
      </c>
      <c r="D305" s="42">
        <v>0.0</v>
      </c>
      <c r="E305" s="42">
        <v>0.0</v>
      </c>
      <c r="F305" s="39">
        <f t="shared" si="1"/>
        <v>13032.48</v>
      </c>
      <c r="G305" s="1"/>
      <c r="I305" s="1"/>
      <c r="J305" s="42">
        <f t="shared" si="2"/>
        <v>0</v>
      </c>
      <c r="K305" s="1"/>
      <c r="L305" s="1"/>
      <c r="M305" s="1"/>
      <c r="N305" s="1"/>
      <c r="O305" s="1"/>
      <c r="P305" s="1"/>
      <c r="Q305" s="1"/>
      <c r="R305" s="1"/>
      <c r="S305" s="1"/>
      <c r="T305" s="1"/>
      <c r="U305" s="1"/>
      <c r="V305" s="1"/>
      <c r="W305" s="1"/>
      <c r="X305" s="1"/>
      <c r="Y305" s="1"/>
      <c r="Z305" s="1"/>
    </row>
    <row r="306" ht="12.75" customHeight="1">
      <c r="A306" s="41">
        <f>202+PRRAS!I122</f>
        <v>305</v>
      </c>
      <c r="B306" s="42">
        <f>PRRAS!J122</f>
        <v>0</v>
      </c>
      <c r="C306" s="42">
        <f>PRRAS!K122</f>
        <v>0</v>
      </c>
      <c r="D306" s="42">
        <v>0.0</v>
      </c>
      <c r="E306" s="42">
        <v>0.0</v>
      </c>
      <c r="F306" s="39">
        <f t="shared" si="1"/>
        <v>0</v>
      </c>
      <c r="G306" s="1"/>
      <c r="I306" s="1"/>
      <c r="J306" s="42">
        <f t="shared" si="2"/>
        <v>0</v>
      </c>
      <c r="K306" s="1"/>
      <c r="L306" s="1"/>
      <c r="M306" s="1"/>
      <c r="N306" s="1"/>
      <c r="O306" s="1"/>
      <c r="P306" s="1"/>
      <c r="Q306" s="1"/>
      <c r="R306" s="1"/>
      <c r="S306" s="1"/>
      <c r="T306" s="1"/>
      <c r="U306" s="1"/>
      <c r="V306" s="1"/>
      <c r="W306" s="1"/>
      <c r="X306" s="1"/>
      <c r="Y306" s="1"/>
      <c r="Z306" s="1"/>
    </row>
    <row r="307" ht="12.75" customHeight="1">
      <c r="A307" s="41">
        <f>202+PRRAS!I123</f>
        <v>306</v>
      </c>
      <c r="B307" s="42">
        <f>PRRAS!J123</f>
        <v>2757</v>
      </c>
      <c r="C307" s="42">
        <f>PRRAS!K123</f>
        <v>385</v>
      </c>
      <c r="D307" s="42">
        <v>0.0</v>
      </c>
      <c r="E307" s="42">
        <v>0.0</v>
      </c>
      <c r="F307" s="39">
        <f t="shared" si="1"/>
        <v>10792.62</v>
      </c>
      <c r="G307" s="1"/>
      <c r="I307" s="1"/>
      <c r="J307" s="42">
        <f t="shared" si="2"/>
        <v>0</v>
      </c>
      <c r="K307" s="1"/>
      <c r="L307" s="1"/>
      <c r="M307" s="1"/>
      <c r="N307" s="1"/>
      <c r="O307" s="1"/>
      <c r="P307" s="1"/>
      <c r="Q307" s="1"/>
      <c r="R307" s="1"/>
      <c r="S307" s="1"/>
      <c r="T307" s="1"/>
      <c r="U307" s="1"/>
      <c r="V307" s="1"/>
      <c r="W307" s="1"/>
      <c r="X307" s="1"/>
      <c r="Y307" s="1"/>
      <c r="Z307" s="1"/>
    </row>
    <row r="308" ht="12.75" customHeight="1">
      <c r="A308" s="41">
        <f>202+PRRAS!I124</f>
        <v>307</v>
      </c>
      <c r="B308" s="42">
        <f>PRRAS!J124</f>
        <v>0</v>
      </c>
      <c r="C308" s="42">
        <f>PRRAS!K124</f>
        <v>0</v>
      </c>
      <c r="D308" s="42">
        <v>0.0</v>
      </c>
      <c r="E308" s="42">
        <v>0.0</v>
      </c>
      <c r="F308" s="39">
        <f t="shared" si="1"/>
        <v>0</v>
      </c>
      <c r="G308" s="1"/>
      <c r="I308" s="1"/>
      <c r="J308" s="42">
        <f t="shared" si="2"/>
        <v>0</v>
      </c>
      <c r="K308" s="1"/>
      <c r="L308" s="1"/>
      <c r="M308" s="1"/>
      <c r="N308" s="1"/>
      <c r="O308" s="1"/>
      <c r="P308" s="1"/>
      <c r="Q308" s="1"/>
      <c r="R308" s="1"/>
      <c r="S308" s="1"/>
      <c r="T308" s="1"/>
      <c r="U308" s="1"/>
      <c r="V308" s="1"/>
      <c r="W308" s="1"/>
      <c r="X308" s="1"/>
      <c r="Y308" s="1"/>
      <c r="Z308" s="1"/>
    </row>
    <row r="309" ht="12.75" customHeight="1">
      <c r="A309" s="41">
        <f>202+PRRAS!I125</f>
        <v>308</v>
      </c>
      <c r="B309" s="42">
        <f>PRRAS!J125</f>
        <v>0</v>
      </c>
      <c r="C309" s="42">
        <f>PRRAS!K125</f>
        <v>0</v>
      </c>
      <c r="D309" s="42">
        <v>0.0</v>
      </c>
      <c r="E309" s="42">
        <v>0.0</v>
      </c>
      <c r="F309" s="39">
        <f t="shared" si="1"/>
        <v>0</v>
      </c>
      <c r="G309" s="1"/>
      <c r="I309" s="1"/>
      <c r="J309" s="42">
        <f t="shared" si="2"/>
        <v>0</v>
      </c>
      <c r="K309" s="1"/>
      <c r="L309" s="1"/>
      <c r="M309" s="1"/>
      <c r="N309" s="1"/>
      <c r="O309" s="1"/>
      <c r="P309" s="1"/>
      <c r="Q309" s="1"/>
      <c r="R309" s="1"/>
      <c r="S309" s="1"/>
      <c r="T309" s="1"/>
      <c r="U309" s="1"/>
      <c r="V309" s="1"/>
      <c r="W309" s="1"/>
      <c r="X309" s="1"/>
      <c r="Y309" s="1"/>
      <c r="Z309" s="1"/>
    </row>
    <row r="310" ht="12.75" customHeight="1">
      <c r="A310" s="41">
        <f>202+PRRAS!I126</f>
        <v>309</v>
      </c>
      <c r="B310" s="42">
        <f>PRRAS!J126</f>
        <v>760</v>
      </c>
      <c r="C310" s="42">
        <f>PRRAS!K126</f>
        <v>0</v>
      </c>
      <c r="D310" s="42">
        <v>0.0</v>
      </c>
      <c r="E310" s="42">
        <v>0.0</v>
      </c>
      <c r="F310" s="39">
        <f t="shared" si="1"/>
        <v>2348.4</v>
      </c>
      <c r="G310" s="1"/>
      <c r="I310" s="1"/>
      <c r="J310" s="42">
        <f t="shared" si="2"/>
        <v>0</v>
      </c>
      <c r="K310" s="1"/>
      <c r="L310" s="1"/>
      <c r="M310" s="1"/>
      <c r="N310" s="1"/>
      <c r="O310" s="1"/>
      <c r="P310" s="1"/>
      <c r="Q310" s="1"/>
      <c r="R310" s="1"/>
      <c r="S310" s="1"/>
      <c r="T310" s="1"/>
      <c r="U310" s="1"/>
      <c r="V310" s="1"/>
      <c r="W310" s="1"/>
      <c r="X310" s="1"/>
      <c r="Y310" s="1"/>
      <c r="Z310" s="1"/>
    </row>
    <row r="311" ht="12.75" customHeight="1">
      <c r="A311" s="41">
        <f>202+PRRAS!I127</f>
        <v>310</v>
      </c>
      <c r="B311" s="42">
        <f>PRRAS!J127</f>
        <v>376</v>
      </c>
      <c r="C311" s="42">
        <f>PRRAS!K127</f>
        <v>0</v>
      </c>
      <c r="D311" s="42">
        <v>0.0</v>
      </c>
      <c r="E311" s="42">
        <v>0.0</v>
      </c>
      <c r="F311" s="39">
        <f t="shared" si="1"/>
        <v>1165.6</v>
      </c>
      <c r="G311" s="1"/>
      <c r="I311" s="1"/>
      <c r="J311" s="42">
        <f t="shared" si="2"/>
        <v>0</v>
      </c>
      <c r="K311" s="1"/>
      <c r="L311" s="1"/>
      <c r="M311" s="1"/>
      <c r="N311" s="1"/>
      <c r="O311" s="1"/>
      <c r="P311" s="1"/>
      <c r="Q311" s="1"/>
      <c r="R311" s="1"/>
      <c r="S311" s="1"/>
      <c r="T311" s="1"/>
      <c r="U311" s="1"/>
      <c r="V311" s="1"/>
      <c r="W311" s="1"/>
      <c r="X311" s="1"/>
      <c r="Y311" s="1"/>
      <c r="Z311" s="1"/>
    </row>
    <row r="312" ht="12.75" customHeight="1">
      <c r="A312" s="41">
        <f>202+PRRAS!I128</f>
        <v>311</v>
      </c>
      <c r="B312" s="42">
        <f>PRRAS!J128</f>
        <v>1406</v>
      </c>
      <c r="C312" s="42">
        <f>PRRAS!K128</f>
        <v>1438</v>
      </c>
      <c r="D312" s="42">
        <v>0.0</v>
      </c>
      <c r="E312" s="42">
        <v>0.0</v>
      </c>
      <c r="F312" s="39">
        <f t="shared" si="1"/>
        <v>13317.02</v>
      </c>
      <c r="G312" s="1"/>
      <c r="I312" s="1"/>
      <c r="J312" s="42">
        <f t="shared" si="2"/>
        <v>0</v>
      </c>
      <c r="K312" s="1"/>
      <c r="L312" s="1"/>
      <c r="M312" s="1"/>
      <c r="N312" s="1"/>
      <c r="O312" s="1"/>
      <c r="P312" s="1"/>
      <c r="Q312" s="1"/>
      <c r="R312" s="1"/>
      <c r="S312" s="1"/>
      <c r="T312" s="1"/>
      <c r="U312" s="1"/>
      <c r="V312" s="1"/>
      <c r="W312" s="1"/>
      <c r="X312" s="1"/>
      <c r="Y312" s="1"/>
      <c r="Z312" s="1"/>
    </row>
    <row r="313" ht="12.75" customHeight="1">
      <c r="A313" s="41">
        <f>202+PRRAS!I129</f>
        <v>312</v>
      </c>
      <c r="B313" s="42">
        <f>PRRAS!J129</f>
        <v>0</v>
      </c>
      <c r="C313" s="42">
        <f>PRRAS!K129</f>
        <v>0</v>
      </c>
      <c r="D313" s="42">
        <v>0.0</v>
      </c>
      <c r="E313" s="42">
        <v>0.0</v>
      </c>
      <c r="F313" s="39">
        <f t="shared" si="1"/>
        <v>0</v>
      </c>
      <c r="G313" s="1"/>
      <c r="I313" s="1"/>
      <c r="J313" s="42">
        <f t="shared" si="2"/>
        <v>0</v>
      </c>
      <c r="K313" s="1"/>
      <c r="L313" s="1"/>
      <c r="M313" s="1"/>
      <c r="N313" s="1"/>
      <c r="O313" s="1"/>
      <c r="P313" s="1"/>
      <c r="Q313" s="1"/>
      <c r="R313" s="1"/>
      <c r="S313" s="1"/>
      <c r="T313" s="1"/>
      <c r="U313" s="1"/>
      <c r="V313" s="1"/>
      <c r="W313" s="1"/>
      <c r="X313" s="1"/>
      <c r="Y313" s="1"/>
      <c r="Z313" s="1"/>
    </row>
    <row r="314" ht="12.75" customHeight="1">
      <c r="A314" s="41">
        <f>202+PRRAS!I130</f>
        <v>313</v>
      </c>
      <c r="B314" s="42">
        <f>PRRAS!J130</f>
        <v>0</v>
      </c>
      <c r="C314" s="42">
        <f>PRRAS!K130</f>
        <v>0</v>
      </c>
      <c r="D314" s="42">
        <v>0.0</v>
      </c>
      <c r="E314" s="42">
        <v>0.0</v>
      </c>
      <c r="F314" s="39">
        <f t="shared" si="1"/>
        <v>0</v>
      </c>
      <c r="G314" s="1"/>
      <c r="I314" s="1"/>
      <c r="J314" s="42">
        <f t="shared" si="2"/>
        <v>0</v>
      </c>
      <c r="K314" s="1"/>
      <c r="L314" s="1"/>
      <c r="M314" s="1"/>
      <c r="N314" s="1"/>
      <c r="O314" s="1"/>
      <c r="P314" s="1"/>
      <c r="Q314" s="1"/>
      <c r="R314" s="1"/>
      <c r="S314" s="1"/>
      <c r="T314" s="1"/>
      <c r="U314" s="1"/>
      <c r="V314" s="1"/>
      <c r="W314" s="1"/>
      <c r="X314" s="1"/>
      <c r="Y314" s="1"/>
      <c r="Z314" s="1"/>
    </row>
    <row r="315" ht="12.75" customHeight="1">
      <c r="A315" s="41">
        <f>202+PRRAS!I131</f>
        <v>314</v>
      </c>
      <c r="B315" s="42">
        <f>PRRAS!J131</f>
        <v>0</v>
      </c>
      <c r="C315" s="42">
        <f>PRRAS!K131</f>
        <v>0</v>
      </c>
      <c r="D315" s="42">
        <v>0.0</v>
      </c>
      <c r="E315" s="42">
        <v>0.0</v>
      </c>
      <c r="F315" s="39">
        <f t="shared" si="1"/>
        <v>0</v>
      </c>
      <c r="G315" s="1"/>
      <c r="I315" s="1"/>
      <c r="J315" s="42">
        <f t="shared" si="2"/>
        <v>0</v>
      </c>
      <c r="K315" s="1"/>
      <c r="L315" s="1"/>
      <c r="M315" s="1"/>
      <c r="N315" s="1"/>
      <c r="O315" s="1"/>
      <c r="P315" s="1"/>
      <c r="Q315" s="1"/>
      <c r="R315" s="1"/>
      <c r="S315" s="1"/>
      <c r="T315" s="1"/>
      <c r="U315" s="1"/>
      <c r="V315" s="1"/>
      <c r="W315" s="1"/>
      <c r="X315" s="1"/>
      <c r="Y315" s="1"/>
      <c r="Z315" s="1"/>
    </row>
    <row r="316" ht="12.75" customHeight="1">
      <c r="A316" s="41">
        <f>202+PRRAS!I132</f>
        <v>315</v>
      </c>
      <c r="B316" s="42">
        <f>PRRAS!J132</f>
        <v>0</v>
      </c>
      <c r="C316" s="42">
        <f>PRRAS!K132</f>
        <v>0</v>
      </c>
      <c r="D316" s="42">
        <v>0.0</v>
      </c>
      <c r="E316" s="42">
        <v>0.0</v>
      </c>
      <c r="F316" s="39">
        <f t="shared" si="1"/>
        <v>0</v>
      </c>
      <c r="G316" s="1"/>
      <c r="I316" s="1"/>
      <c r="J316" s="42">
        <f t="shared" si="2"/>
        <v>0</v>
      </c>
      <c r="K316" s="1"/>
      <c r="L316" s="1"/>
      <c r="M316" s="1"/>
      <c r="N316" s="1"/>
      <c r="O316" s="1"/>
      <c r="P316" s="1"/>
      <c r="Q316" s="1"/>
      <c r="R316" s="1"/>
      <c r="S316" s="1"/>
      <c r="T316" s="1"/>
      <c r="U316" s="1"/>
      <c r="V316" s="1"/>
      <c r="W316" s="1"/>
      <c r="X316" s="1"/>
      <c r="Y316" s="1"/>
      <c r="Z316" s="1"/>
    </row>
    <row r="317" ht="12.75" customHeight="1">
      <c r="A317" s="41">
        <f>202+PRRAS!I133</f>
        <v>316</v>
      </c>
      <c r="B317" s="42">
        <f>PRRAS!J133</f>
        <v>0</v>
      </c>
      <c r="C317" s="42">
        <f>PRRAS!K133</f>
        <v>0</v>
      </c>
      <c r="D317" s="42">
        <v>0.0</v>
      </c>
      <c r="E317" s="42">
        <v>0.0</v>
      </c>
      <c r="F317" s="39">
        <f t="shared" si="1"/>
        <v>0</v>
      </c>
      <c r="G317" s="1"/>
      <c r="I317" s="1"/>
      <c r="J317" s="42">
        <f t="shared" si="2"/>
        <v>0</v>
      </c>
      <c r="K317" s="1"/>
      <c r="L317" s="1"/>
      <c r="M317" s="1"/>
      <c r="N317" s="1"/>
      <c r="O317" s="1"/>
      <c r="P317" s="1"/>
      <c r="Q317" s="1"/>
      <c r="R317" s="1"/>
      <c r="S317" s="1"/>
      <c r="T317" s="1"/>
      <c r="U317" s="1"/>
      <c r="V317" s="1"/>
      <c r="W317" s="1"/>
      <c r="X317" s="1"/>
      <c r="Y317" s="1"/>
      <c r="Z317" s="1"/>
    </row>
    <row r="318" ht="12.75" customHeight="1">
      <c r="A318" s="41">
        <f>202+PRRAS!I134</f>
        <v>317</v>
      </c>
      <c r="B318" s="42">
        <f>PRRAS!J134</f>
        <v>1406</v>
      </c>
      <c r="C318" s="42">
        <f>PRRAS!K134</f>
        <v>1438</v>
      </c>
      <c r="D318" s="42">
        <v>0.0</v>
      </c>
      <c r="E318" s="42">
        <v>0.0</v>
      </c>
      <c r="F318" s="39">
        <f t="shared" si="1"/>
        <v>13573.94</v>
      </c>
      <c r="G318" s="1"/>
      <c r="I318" s="1"/>
      <c r="J318" s="42">
        <f t="shared" si="2"/>
        <v>0</v>
      </c>
      <c r="K318" s="1"/>
      <c r="L318" s="1"/>
      <c r="M318" s="1"/>
      <c r="N318" s="1"/>
      <c r="O318" s="1"/>
      <c r="P318" s="1"/>
      <c r="Q318" s="1"/>
      <c r="R318" s="1"/>
      <c r="S318" s="1"/>
      <c r="T318" s="1"/>
      <c r="U318" s="1"/>
      <c r="V318" s="1"/>
      <c r="W318" s="1"/>
      <c r="X318" s="1"/>
      <c r="Y318" s="1"/>
      <c r="Z318" s="1"/>
    </row>
    <row r="319" ht="12.75" customHeight="1">
      <c r="A319" s="41">
        <f>202+PRRAS!I135</f>
        <v>318</v>
      </c>
      <c r="B319" s="42">
        <f>PRRAS!J135</f>
        <v>1406</v>
      </c>
      <c r="C319" s="42">
        <f>PRRAS!K135</f>
        <v>1438</v>
      </c>
      <c r="D319" s="42">
        <v>0.0</v>
      </c>
      <c r="E319" s="42">
        <v>0.0</v>
      </c>
      <c r="F319" s="39">
        <f t="shared" si="1"/>
        <v>13616.76</v>
      </c>
      <c r="G319" s="1"/>
      <c r="I319" s="1"/>
      <c r="J319" s="42">
        <f t="shared" si="2"/>
        <v>0</v>
      </c>
      <c r="K319" s="1"/>
      <c r="L319" s="1"/>
      <c r="M319" s="1"/>
      <c r="N319" s="1"/>
      <c r="O319" s="1"/>
      <c r="P319" s="1"/>
      <c r="Q319" s="1"/>
      <c r="R319" s="1"/>
      <c r="S319" s="1"/>
      <c r="T319" s="1"/>
      <c r="U319" s="1"/>
      <c r="V319" s="1"/>
      <c r="W319" s="1"/>
      <c r="X319" s="1"/>
      <c r="Y319" s="1"/>
      <c r="Z319" s="1"/>
    </row>
    <row r="320" ht="12.75" customHeight="1">
      <c r="A320" s="41">
        <f>202+PRRAS!I136</f>
        <v>319</v>
      </c>
      <c r="B320" s="42">
        <f>PRRAS!J136</f>
        <v>0</v>
      </c>
      <c r="C320" s="42">
        <f>PRRAS!K136</f>
        <v>0</v>
      </c>
      <c r="D320" s="42">
        <v>0.0</v>
      </c>
      <c r="E320" s="42">
        <v>0.0</v>
      </c>
      <c r="F320" s="39">
        <f t="shared" si="1"/>
        <v>0</v>
      </c>
      <c r="G320" s="1"/>
      <c r="I320" s="1"/>
      <c r="J320" s="42">
        <f t="shared" si="2"/>
        <v>0</v>
      </c>
      <c r="K320" s="1"/>
      <c r="L320" s="1"/>
      <c r="M320" s="1"/>
      <c r="N320" s="1"/>
      <c r="O320" s="1"/>
      <c r="P320" s="1"/>
      <c r="Q320" s="1"/>
      <c r="R320" s="1"/>
      <c r="S320" s="1"/>
      <c r="T320" s="1"/>
      <c r="U320" s="1"/>
      <c r="V320" s="1"/>
      <c r="W320" s="1"/>
      <c r="X320" s="1"/>
      <c r="Y320" s="1"/>
      <c r="Z320" s="1"/>
    </row>
    <row r="321" ht="12.75" customHeight="1">
      <c r="A321" s="41">
        <f>202+PRRAS!I137</f>
        <v>320</v>
      </c>
      <c r="B321" s="42">
        <f>PRRAS!J137</f>
        <v>0</v>
      </c>
      <c r="C321" s="42">
        <f>PRRAS!K137</f>
        <v>0</v>
      </c>
      <c r="D321" s="42">
        <v>0.0</v>
      </c>
      <c r="E321" s="42">
        <v>0.0</v>
      </c>
      <c r="F321" s="39">
        <f t="shared" si="1"/>
        <v>0</v>
      </c>
      <c r="G321" s="1"/>
      <c r="I321" s="1"/>
      <c r="J321" s="42">
        <f t="shared" si="2"/>
        <v>0</v>
      </c>
      <c r="K321" s="1"/>
      <c r="L321" s="1"/>
      <c r="M321" s="1"/>
      <c r="N321" s="1"/>
      <c r="O321" s="1"/>
      <c r="P321" s="1"/>
      <c r="Q321" s="1"/>
      <c r="R321" s="1"/>
      <c r="S321" s="1"/>
      <c r="T321" s="1"/>
      <c r="U321" s="1"/>
      <c r="V321" s="1"/>
      <c r="W321" s="1"/>
      <c r="X321" s="1"/>
      <c r="Y321" s="1"/>
      <c r="Z321" s="1"/>
    </row>
    <row r="322" ht="12.75" customHeight="1">
      <c r="A322" s="41">
        <f>202+PRRAS!I138</f>
        <v>321</v>
      </c>
      <c r="B322" s="42">
        <f>PRRAS!J138</f>
        <v>0</v>
      </c>
      <c r="C322" s="42">
        <f>PRRAS!K138</f>
        <v>0</v>
      </c>
      <c r="D322" s="42">
        <v>0.0</v>
      </c>
      <c r="E322" s="42">
        <v>0.0</v>
      </c>
      <c r="F322" s="39">
        <f t="shared" si="1"/>
        <v>0</v>
      </c>
      <c r="G322" s="1"/>
      <c r="I322" s="1"/>
      <c r="J322" s="42">
        <f t="shared" si="2"/>
        <v>0</v>
      </c>
      <c r="K322" s="1"/>
      <c r="L322" s="1"/>
      <c r="M322" s="1"/>
      <c r="N322" s="1"/>
      <c r="O322" s="1"/>
      <c r="P322" s="1"/>
      <c r="Q322" s="1"/>
      <c r="R322" s="1"/>
      <c r="S322" s="1"/>
      <c r="T322" s="1"/>
      <c r="U322" s="1"/>
      <c r="V322" s="1"/>
      <c r="W322" s="1"/>
      <c r="X322" s="1"/>
      <c r="Y322" s="1"/>
      <c r="Z322" s="1"/>
    </row>
    <row r="323" ht="12.75" customHeight="1">
      <c r="A323" s="41">
        <f>202+PRRAS!I139</f>
        <v>322</v>
      </c>
      <c r="B323" s="42">
        <f>PRRAS!J139</f>
        <v>0</v>
      </c>
      <c r="C323" s="42">
        <f>PRRAS!K139</f>
        <v>0</v>
      </c>
      <c r="D323" s="42">
        <v>0.0</v>
      </c>
      <c r="E323" s="42">
        <v>0.0</v>
      </c>
      <c r="F323" s="39">
        <f t="shared" si="1"/>
        <v>0</v>
      </c>
      <c r="G323" s="1"/>
      <c r="I323" s="1"/>
      <c r="J323" s="42">
        <f t="shared" si="2"/>
        <v>0</v>
      </c>
      <c r="K323" s="1"/>
      <c r="L323" s="1"/>
      <c r="M323" s="1"/>
      <c r="N323" s="1"/>
      <c r="O323" s="1"/>
      <c r="P323" s="1"/>
      <c r="Q323" s="1"/>
      <c r="R323" s="1"/>
      <c r="S323" s="1"/>
      <c r="T323" s="1"/>
      <c r="U323" s="1"/>
      <c r="V323" s="1"/>
      <c r="W323" s="1"/>
      <c r="X323" s="1"/>
      <c r="Y323" s="1"/>
      <c r="Z323" s="1"/>
    </row>
    <row r="324" ht="12.75" customHeight="1">
      <c r="A324" s="41">
        <f>202+PRRAS!I140</f>
        <v>323</v>
      </c>
      <c r="B324" s="42">
        <f>PRRAS!J140</f>
        <v>0</v>
      </c>
      <c r="C324" s="42">
        <f>PRRAS!K140</f>
        <v>0</v>
      </c>
      <c r="D324" s="42">
        <v>0.0</v>
      </c>
      <c r="E324" s="42">
        <v>0.0</v>
      </c>
      <c r="F324" s="39">
        <f t="shared" si="1"/>
        <v>0</v>
      </c>
      <c r="G324" s="1"/>
      <c r="I324" s="1"/>
      <c r="J324" s="42">
        <f t="shared" si="2"/>
        <v>0</v>
      </c>
      <c r="K324" s="1"/>
      <c r="L324" s="1"/>
      <c r="M324" s="1"/>
      <c r="N324" s="1"/>
      <c r="O324" s="1"/>
      <c r="P324" s="1"/>
      <c r="Q324" s="1"/>
      <c r="R324" s="1"/>
      <c r="S324" s="1"/>
      <c r="T324" s="1"/>
      <c r="U324" s="1"/>
      <c r="V324" s="1"/>
      <c r="W324" s="1"/>
      <c r="X324" s="1"/>
      <c r="Y324" s="1"/>
      <c r="Z324" s="1"/>
    </row>
    <row r="325" ht="12.75" customHeight="1">
      <c r="A325" s="41">
        <f>202+PRRAS!I141</f>
        <v>324</v>
      </c>
      <c r="B325" s="42">
        <f>PRRAS!J141</f>
        <v>0</v>
      </c>
      <c r="C325" s="42">
        <f>PRRAS!K141</f>
        <v>0</v>
      </c>
      <c r="D325" s="42">
        <v>0.0</v>
      </c>
      <c r="E325" s="42">
        <v>0.0</v>
      </c>
      <c r="F325" s="39">
        <f t="shared" si="1"/>
        <v>0</v>
      </c>
      <c r="G325" s="1"/>
      <c r="I325" s="1"/>
      <c r="J325" s="42">
        <f t="shared" si="2"/>
        <v>0</v>
      </c>
      <c r="K325" s="1"/>
      <c r="L325" s="1"/>
      <c r="M325" s="1"/>
      <c r="N325" s="1"/>
      <c r="O325" s="1"/>
      <c r="P325" s="1"/>
      <c r="Q325" s="1"/>
      <c r="R325" s="1"/>
      <c r="S325" s="1"/>
      <c r="T325" s="1"/>
      <c r="U325" s="1"/>
      <c r="V325" s="1"/>
      <c r="W325" s="1"/>
      <c r="X325" s="1"/>
      <c r="Y325" s="1"/>
      <c r="Z325" s="1"/>
    </row>
    <row r="326" ht="12.75" customHeight="1">
      <c r="A326" s="41">
        <f>202+PRRAS!I142</f>
        <v>325</v>
      </c>
      <c r="B326" s="42">
        <f>PRRAS!J142</f>
        <v>0</v>
      </c>
      <c r="C326" s="42">
        <f>PRRAS!K142</f>
        <v>0</v>
      </c>
      <c r="D326" s="42">
        <v>0.0</v>
      </c>
      <c r="E326" s="42">
        <v>0.0</v>
      </c>
      <c r="F326" s="39">
        <f t="shared" si="1"/>
        <v>0</v>
      </c>
      <c r="G326" s="1"/>
      <c r="I326" s="1"/>
      <c r="J326" s="42">
        <f t="shared" si="2"/>
        <v>0</v>
      </c>
      <c r="K326" s="1"/>
      <c r="L326" s="1"/>
      <c r="M326" s="1"/>
      <c r="N326" s="1"/>
      <c r="O326" s="1"/>
      <c r="P326" s="1"/>
      <c r="Q326" s="1"/>
      <c r="R326" s="1"/>
      <c r="S326" s="1"/>
      <c r="T326" s="1"/>
      <c r="U326" s="1"/>
      <c r="V326" s="1"/>
      <c r="W326" s="1"/>
      <c r="X326" s="1"/>
      <c r="Y326" s="1"/>
      <c r="Z326" s="1"/>
    </row>
    <row r="327" ht="12.75" customHeight="1">
      <c r="A327" s="41">
        <f>202+PRRAS!I143</f>
        <v>326</v>
      </c>
      <c r="B327" s="42">
        <f>PRRAS!J143</f>
        <v>0</v>
      </c>
      <c r="C327" s="42">
        <f>PRRAS!K143</f>
        <v>0</v>
      </c>
      <c r="D327" s="42">
        <v>0.0</v>
      </c>
      <c r="E327" s="42">
        <v>0.0</v>
      </c>
      <c r="F327" s="39">
        <f t="shared" si="1"/>
        <v>0</v>
      </c>
      <c r="G327" s="1"/>
      <c r="I327" s="1"/>
      <c r="J327" s="42">
        <f t="shared" si="2"/>
        <v>0</v>
      </c>
      <c r="K327" s="1"/>
      <c r="L327" s="1"/>
      <c r="M327" s="1"/>
      <c r="N327" s="1"/>
      <c r="O327" s="1"/>
      <c r="P327" s="1"/>
      <c r="Q327" s="1"/>
      <c r="R327" s="1"/>
      <c r="S327" s="1"/>
      <c r="T327" s="1"/>
      <c r="U327" s="1"/>
      <c r="V327" s="1"/>
      <c r="W327" s="1"/>
      <c r="X327" s="1"/>
      <c r="Y327" s="1"/>
      <c r="Z327" s="1"/>
    </row>
    <row r="328" ht="12.75" customHeight="1">
      <c r="A328" s="41">
        <f>202+PRRAS!I144</f>
        <v>327</v>
      </c>
      <c r="B328" s="42">
        <f>PRRAS!J144</f>
        <v>0</v>
      </c>
      <c r="C328" s="42">
        <f>PRRAS!K144</f>
        <v>0</v>
      </c>
      <c r="D328" s="42">
        <v>0.0</v>
      </c>
      <c r="E328" s="42">
        <v>0.0</v>
      </c>
      <c r="F328" s="39">
        <f t="shared" si="1"/>
        <v>0</v>
      </c>
      <c r="G328" s="1"/>
      <c r="I328" s="1"/>
      <c r="J328" s="42">
        <f t="shared" si="2"/>
        <v>0</v>
      </c>
      <c r="K328" s="1"/>
      <c r="L328" s="1"/>
      <c r="M328" s="1"/>
      <c r="N328" s="1"/>
      <c r="O328" s="1"/>
      <c r="P328" s="1"/>
      <c r="Q328" s="1"/>
      <c r="R328" s="1"/>
      <c r="S328" s="1"/>
      <c r="T328" s="1"/>
      <c r="U328" s="1"/>
      <c r="V328" s="1"/>
      <c r="W328" s="1"/>
      <c r="X328" s="1"/>
      <c r="Y328" s="1"/>
      <c r="Z328" s="1"/>
    </row>
    <row r="329" ht="12.75" customHeight="1">
      <c r="A329" s="41">
        <f>202+PRRAS!I145</f>
        <v>328</v>
      </c>
      <c r="B329" s="42">
        <f>PRRAS!J145</f>
        <v>0</v>
      </c>
      <c r="C329" s="42">
        <f>PRRAS!K145</f>
        <v>0</v>
      </c>
      <c r="D329" s="42">
        <v>0.0</v>
      </c>
      <c r="E329" s="42">
        <v>0.0</v>
      </c>
      <c r="F329" s="39">
        <f t="shared" si="1"/>
        <v>0</v>
      </c>
      <c r="G329" s="1"/>
      <c r="I329" s="1"/>
      <c r="J329" s="42">
        <f t="shared" si="2"/>
        <v>0</v>
      </c>
      <c r="K329" s="1"/>
      <c r="L329" s="1"/>
      <c r="M329" s="1"/>
      <c r="N329" s="1"/>
      <c r="O329" s="1"/>
      <c r="P329" s="1"/>
      <c r="Q329" s="1"/>
      <c r="R329" s="1"/>
      <c r="S329" s="1"/>
      <c r="T329" s="1"/>
      <c r="U329" s="1"/>
      <c r="V329" s="1"/>
      <c r="W329" s="1"/>
      <c r="X329" s="1"/>
      <c r="Y329" s="1"/>
      <c r="Z329" s="1"/>
    </row>
    <row r="330" ht="12.75" customHeight="1">
      <c r="A330" s="41">
        <f>202+PRRAS!I146</f>
        <v>329</v>
      </c>
      <c r="B330" s="42">
        <f>PRRAS!J146</f>
        <v>0</v>
      </c>
      <c r="C330" s="42">
        <f>PRRAS!K146</f>
        <v>0</v>
      </c>
      <c r="D330" s="42">
        <v>0.0</v>
      </c>
      <c r="E330" s="42">
        <v>0.0</v>
      </c>
      <c r="F330" s="39">
        <f t="shared" si="1"/>
        <v>0</v>
      </c>
      <c r="G330" s="1"/>
      <c r="I330" s="1"/>
      <c r="J330" s="42">
        <f t="shared" si="2"/>
        <v>0</v>
      </c>
      <c r="K330" s="1"/>
      <c r="L330" s="1"/>
      <c r="M330" s="1"/>
      <c r="N330" s="1"/>
      <c r="O330" s="1"/>
      <c r="P330" s="1"/>
      <c r="Q330" s="1"/>
      <c r="R330" s="1"/>
      <c r="S330" s="1"/>
      <c r="T330" s="1"/>
      <c r="U330" s="1"/>
      <c r="V330" s="1"/>
      <c r="W330" s="1"/>
      <c r="X330" s="1"/>
      <c r="Y330" s="1"/>
      <c r="Z330" s="1"/>
    </row>
    <row r="331" ht="12.75" customHeight="1">
      <c r="A331" s="41">
        <f>202+PRRAS!I147</f>
        <v>330</v>
      </c>
      <c r="B331" s="42">
        <f>PRRAS!J147</f>
        <v>0</v>
      </c>
      <c r="C331" s="42">
        <f>PRRAS!K147</f>
        <v>0</v>
      </c>
      <c r="D331" s="42">
        <v>0.0</v>
      </c>
      <c r="E331" s="42">
        <v>0.0</v>
      </c>
      <c r="F331" s="39">
        <f t="shared" si="1"/>
        <v>0</v>
      </c>
      <c r="G331" s="1"/>
      <c r="I331" s="1"/>
      <c r="J331" s="42">
        <f t="shared" si="2"/>
        <v>0</v>
      </c>
      <c r="K331" s="1"/>
      <c r="L331" s="1"/>
      <c r="M331" s="1"/>
      <c r="N331" s="1"/>
      <c r="O331" s="1"/>
      <c r="P331" s="1"/>
      <c r="Q331" s="1"/>
      <c r="R331" s="1"/>
      <c r="S331" s="1"/>
      <c r="T331" s="1"/>
      <c r="U331" s="1"/>
      <c r="V331" s="1"/>
      <c r="W331" s="1"/>
      <c r="X331" s="1"/>
      <c r="Y331" s="1"/>
      <c r="Z331" s="1"/>
    </row>
    <row r="332" ht="12.75" customHeight="1">
      <c r="A332" s="41">
        <f>202+PRRAS!I148</f>
        <v>331</v>
      </c>
      <c r="B332" s="42">
        <f>PRRAS!J148</f>
        <v>0</v>
      </c>
      <c r="C332" s="42">
        <f>PRRAS!K148</f>
        <v>0</v>
      </c>
      <c r="D332" s="42">
        <v>0.0</v>
      </c>
      <c r="E332" s="42">
        <v>0.0</v>
      </c>
      <c r="F332" s="39">
        <f t="shared" si="1"/>
        <v>0</v>
      </c>
      <c r="G332" s="1"/>
      <c r="I332" s="1"/>
      <c r="J332" s="42">
        <f t="shared" si="2"/>
        <v>0</v>
      </c>
      <c r="K332" s="1"/>
      <c r="L332" s="1"/>
      <c r="M332" s="1"/>
      <c r="N332" s="1"/>
      <c r="O332" s="1"/>
      <c r="P332" s="1"/>
      <c r="Q332" s="1"/>
      <c r="R332" s="1"/>
      <c r="S332" s="1"/>
      <c r="T332" s="1"/>
      <c r="U332" s="1"/>
      <c r="V332" s="1"/>
      <c r="W332" s="1"/>
      <c r="X332" s="1"/>
      <c r="Y332" s="1"/>
      <c r="Z332" s="1"/>
    </row>
    <row r="333" ht="12.75" customHeight="1">
      <c r="A333" s="41">
        <f>202+PRRAS!I149</f>
        <v>332</v>
      </c>
      <c r="B333" s="42">
        <f>PRRAS!J149</f>
        <v>0</v>
      </c>
      <c r="C333" s="42">
        <f>PRRAS!K149</f>
        <v>0</v>
      </c>
      <c r="D333" s="42">
        <v>0.0</v>
      </c>
      <c r="E333" s="42">
        <v>0.0</v>
      </c>
      <c r="F333" s="39">
        <f t="shared" si="1"/>
        <v>0</v>
      </c>
      <c r="G333" s="1"/>
      <c r="I333" s="1"/>
      <c r="J333" s="42">
        <f t="shared" si="2"/>
        <v>0</v>
      </c>
      <c r="K333" s="1"/>
      <c r="L333" s="1"/>
      <c r="M333" s="1"/>
      <c r="N333" s="1"/>
      <c r="O333" s="1"/>
      <c r="P333" s="1"/>
      <c r="Q333" s="1"/>
      <c r="R333" s="1"/>
      <c r="S333" s="1"/>
      <c r="T333" s="1"/>
      <c r="U333" s="1"/>
      <c r="V333" s="1"/>
      <c r="W333" s="1"/>
      <c r="X333" s="1"/>
      <c r="Y333" s="1"/>
      <c r="Z333" s="1"/>
    </row>
    <row r="334" ht="12.75" customHeight="1">
      <c r="A334" s="41">
        <f>202+PRRAS!I150</f>
        <v>333</v>
      </c>
      <c r="B334" s="42">
        <f>PRRAS!J150</f>
        <v>0</v>
      </c>
      <c r="C334" s="42">
        <f>PRRAS!K150</f>
        <v>0</v>
      </c>
      <c r="D334" s="42">
        <v>0.0</v>
      </c>
      <c r="E334" s="42">
        <v>0.0</v>
      </c>
      <c r="F334" s="39">
        <f t="shared" si="1"/>
        <v>0</v>
      </c>
      <c r="G334" s="1"/>
      <c r="I334" s="1"/>
      <c r="J334" s="42">
        <f t="shared" si="2"/>
        <v>0</v>
      </c>
      <c r="K334" s="1"/>
      <c r="L334" s="1"/>
      <c r="M334" s="1"/>
      <c r="N334" s="1"/>
      <c r="O334" s="1"/>
      <c r="P334" s="1"/>
      <c r="Q334" s="1"/>
      <c r="R334" s="1"/>
      <c r="S334" s="1"/>
      <c r="T334" s="1"/>
      <c r="U334" s="1"/>
      <c r="V334" s="1"/>
      <c r="W334" s="1"/>
      <c r="X334" s="1"/>
      <c r="Y334" s="1"/>
      <c r="Z334" s="1"/>
    </row>
    <row r="335" ht="12.75" customHeight="1">
      <c r="A335" s="41">
        <f>202+PRRAS!I151</f>
        <v>334</v>
      </c>
      <c r="B335" s="42">
        <f>PRRAS!J151</f>
        <v>0</v>
      </c>
      <c r="C335" s="42">
        <f>PRRAS!K151</f>
        <v>0</v>
      </c>
      <c r="D335" s="42">
        <v>0.0</v>
      </c>
      <c r="E335" s="42">
        <v>0.0</v>
      </c>
      <c r="F335" s="39">
        <f t="shared" si="1"/>
        <v>0</v>
      </c>
      <c r="G335" s="1"/>
      <c r="I335" s="1"/>
      <c r="J335" s="42">
        <f t="shared" si="2"/>
        <v>0</v>
      </c>
      <c r="K335" s="1"/>
      <c r="L335" s="1"/>
      <c r="M335" s="1"/>
      <c r="N335" s="1"/>
      <c r="O335" s="1"/>
      <c r="P335" s="1"/>
      <c r="Q335" s="1"/>
      <c r="R335" s="1"/>
      <c r="S335" s="1"/>
      <c r="T335" s="1"/>
      <c r="U335" s="1"/>
      <c r="V335" s="1"/>
      <c r="W335" s="1"/>
      <c r="X335" s="1"/>
      <c r="Y335" s="1"/>
      <c r="Z335" s="1"/>
    </row>
    <row r="336" ht="12.75" customHeight="1">
      <c r="A336" s="41">
        <f>202+PRRAS!I152</f>
        <v>335</v>
      </c>
      <c r="B336" s="42">
        <f>PRRAS!J152</f>
        <v>0</v>
      </c>
      <c r="C336" s="42">
        <f>PRRAS!K152</f>
        <v>0</v>
      </c>
      <c r="D336" s="42">
        <v>0.0</v>
      </c>
      <c r="E336" s="42">
        <v>0.0</v>
      </c>
      <c r="F336" s="39">
        <f t="shared" si="1"/>
        <v>0</v>
      </c>
      <c r="G336" s="1"/>
      <c r="I336" s="1"/>
      <c r="J336" s="42">
        <f t="shared" si="2"/>
        <v>0</v>
      </c>
      <c r="K336" s="1"/>
      <c r="L336" s="1"/>
      <c r="M336" s="1"/>
      <c r="N336" s="1"/>
      <c r="O336" s="1"/>
      <c r="P336" s="1"/>
      <c r="Q336" s="1"/>
      <c r="R336" s="1"/>
      <c r="S336" s="1"/>
      <c r="T336" s="1"/>
      <c r="U336" s="1"/>
      <c r="V336" s="1"/>
      <c r="W336" s="1"/>
      <c r="X336" s="1"/>
      <c r="Y336" s="1"/>
      <c r="Z336" s="1"/>
    </row>
    <row r="337" ht="12.75" customHeight="1">
      <c r="A337" s="41">
        <f>202+PRRAS!I153</f>
        <v>336</v>
      </c>
      <c r="B337" s="42">
        <f>PRRAS!J153</f>
        <v>0</v>
      </c>
      <c r="C337" s="42">
        <f>PRRAS!K153</f>
        <v>0</v>
      </c>
      <c r="D337" s="42">
        <v>0.0</v>
      </c>
      <c r="E337" s="42">
        <v>0.0</v>
      </c>
      <c r="F337" s="39">
        <f t="shared" si="1"/>
        <v>0</v>
      </c>
      <c r="G337" s="1"/>
      <c r="I337" s="1"/>
      <c r="J337" s="42">
        <f t="shared" si="2"/>
        <v>0</v>
      </c>
      <c r="K337" s="1"/>
      <c r="L337" s="1"/>
      <c r="M337" s="1"/>
      <c r="N337" s="1"/>
      <c r="O337" s="1"/>
      <c r="P337" s="1"/>
      <c r="Q337" s="1"/>
      <c r="R337" s="1"/>
      <c r="S337" s="1"/>
      <c r="T337" s="1"/>
      <c r="U337" s="1"/>
      <c r="V337" s="1"/>
      <c r="W337" s="1"/>
      <c r="X337" s="1"/>
      <c r="Y337" s="1"/>
      <c r="Z337" s="1"/>
    </row>
    <row r="338" ht="12.75" customHeight="1">
      <c r="A338" s="41">
        <f>202+PRRAS!I154</f>
        <v>337</v>
      </c>
      <c r="B338" s="42">
        <f>PRRAS!J154</f>
        <v>0</v>
      </c>
      <c r="C338" s="42">
        <f>PRRAS!K154</f>
        <v>0</v>
      </c>
      <c r="D338" s="42">
        <v>0.0</v>
      </c>
      <c r="E338" s="42">
        <v>0.0</v>
      </c>
      <c r="F338" s="39">
        <f t="shared" si="1"/>
        <v>0</v>
      </c>
      <c r="G338" s="1"/>
      <c r="I338" s="1"/>
      <c r="J338" s="42">
        <f t="shared" si="2"/>
        <v>0</v>
      </c>
      <c r="K338" s="1"/>
      <c r="L338" s="1"/>
      <c r="M338" s="1"/>
      <c r="N338" s="1"/>
      <c r="O338" s="1"/>
      <c r="P338" s="1"/>
      <c r="Q338" s="1"/>
      <c r="R338" s="1"/>
      <c r="S338" s="1"/>
      <c r="T338" s="1"/>
      <c r="U338" s="1"/>
      <c r="V338" s="1"/>
      <c r="W338" s="1"/>
      <c r="X338" s="1"/>
      <c r="Y338" s="1"/>
      <c r="Z338" s="1"/>
    </row>
    <row r="339" ht="12.75" customHeight="1">
      <c r="A339" s="41">
        <f>202+PRRAS!I155</f>
        <v>338</v>
      </c>
      <c r="B339" s="42">
        <f>PRRAS!J155</f>
        <v>0</v>
      </c>
      <c r="C339" s="42">
        <f>PRRAS!K155</f>
        <v>0</v>
      </c>
      <c r="D339" s="42">
        <v>0.0</v>
      </c>
      <c r="E339" s="42">
        <v>0.0</v>
      </c>
      <c r="F339" s="39">
        <f t="shared" si="1"/>
        <v>0</v>
      </c>
      <c r="G339" s="1"/>
      <c r="I339" s="1"/>
      <c r="J339" s="42">
        <f t="shared" si="2"/>
        <v>0</v>
      </c>
      <c r="K339" s="1"/>
      <c r="L339" s="1"/>
      <c r="M339" s="1"/>
      <c r="N339" s="1"/>
      <c r="O339" s="1"/>
      <c r="P339" s="1"/>
      <c r="Q339" s="1"/>
      <c r="R339" s="1"/>
      <c r="S339" s="1"/>
      <c r="T339" s="1"/>
      <c r="U339" s="1"/>
      <c r="V339" s="1"/>
      <c r="W339" s="1"/>
      <c r="X339" s="1"/>
      <c r="Y339" s="1"/>
      <c r="Z339" s="1"/>
    </row>
    <row r="340" ht="12.75" customHeight="1">
      <c r="A340" s="41">
        <f>202+PRRAS!I156</f>
        <v>339</v>
      </c>
      <c r="B340" s="42">
        <f>PRRAS!J156</f>
        <v>0</v>
      </c>
      <c r="C340" s="42">
        <f>PRRAS!K156</f>
        <v>0</v>
      </c>
      <c r="D340" s="42">
        <v>0.0</v>
      </c>
      <c r="E340" s="42">
        <v>0.0</v>
      </c>
      <c r="F340" s="39">
        <f t="shared" si="1"/>
        <v>0</v>
      </c>
      <c r="G340" s="1"/>
      <c r="I340" s="1"/>
      <c r="J340" s="42">
        <f t="shared" si="2"/>
        <v>0</v>
      </c>
      <c r="K340" s="1"/>
      <c r="L340" s="1"/>
      <c r="M340" s="1"/>
      <c r="N340" s="1"/>
      <c r="O340" s="1"/>
      <c r="P340" s="1"/>
      <c r="Q340" s="1"/>
      <c r="R340" s="1"/>
      <c r="S340" s="1"/>
      <c r="T340" s="1"/>
      <c r="U340" s="1"/>
      <c r="V340" s="1"/>
      <c r="W340" s="1"/>
      <c r="X340" s="1"/>
      <c r="Y340" s="1"/>
      <c r="Z340" s="1"/>
    </row>
    <row r="341" ht="12.75" customHeight="1">
      <c r="A341" s="41">
        <f>202+PRRAS!I157</f>
        <v>340</v>
      </c>
      <c r="B341" s="42">
        <f>PRRAS!J157</f>
        <v>0</v>
      </c>
      <c r="C341" s="42">
        <f>PRRAS!K157</f>
        <v>0</v>
      </c>
      <c r="D341" s="42">
        <v>0.0</v>
      </c>
      <c r="E341" s="42">
        <v>0.0</v>
      </c>
      <c r="F341" s="39">
        <f t="shared" si="1"/>
        <v>0</v>
      </c>
      <c r="G341" s="1"/>
      <c r="I341" s="1"/>
      <c r="J341" s="42">
        <f t="shared" si="2"/>
        <v>0</v>
      </c>
      <c r="K341" s="1"/>
      <c r="L341" s="1"/>
      <c r="M341" s="1"/>
      <c r="N341" s="1"/>
      <c r="O341" s="1"/>
      <c r="P341" s="1"/>
      <c r="Q341" s="1"/>
      <c r="R341" s="1"/>
      <c r="S341" s="1"/>
      <c r="T341" s="1"/>
      <c r="U341" s="1"/>
      <c r="V341" s="1"/>
      <c r="W341" s="1"/>
      <c r="X341" s="1"/>
      <c r="Y341" s="1"/>
      <c r="Z341" s="1"/>
    </row>
    <row r="342" ht="12.75" customHeight="1">
      <c r="A342" s="41">
        <f>202+PRRAS!I158</f>
        <v>341</v>
      </c>
      <c r="B342" s="42">
        <f>PRRAS!J158</f>
        <v>0</v>
      </c>
      <c r="C342" s="42">
        <f>PRRAS!K158</f>
        <v>0</v>
      </c>
      <c r="D342" s="42">
        <v>0.0</v>
      </c>
      <c r="E342" s="42">
        <v>0.0</v>
      </c>
      <c r="F342" s="39">
        <f t="shared" si="1"/>
        <v>0</v>
      </c>
      <c r="G342" s="1"/>
      <c r="I342" s="1"/>
      <c r="J342" s="42">
        <f t="shared" si="2"/>
        <v>0</v>
      </c>
      <c r="K342" s="1"/>
      <c r="L342" s="1"/>
      <c r="M342" s="1"/>
      <c r="N342" s="1"/>
      <c r="O342" s="1"/>
      <c r="P342" s="1"/>
      <c r="Q342" s="1"/>
      <c r="R342" s="1"/>
      <c r="S342" s="1"/>
      <c r="T342" s="1"/>
      <c r="U342" s="1"/>
      <c r="V342" s="1"/>
      <c r="W342" s="1"/>
      <c r="X342" s="1"/>
      <c r="Y342" s="1"/>
      <c r="Z342" s="1"/>
    </row>
    <row r="343" ht="12.75" customHeight="1">
      <c r="A343" s="41">
        <f>202+PRRAS!I159</f>
        <v>342</v>
      </c>
      <c r="B343" s="42">
        <f>PRRAS!J159</f>
        <v>0</v>
      </c>
      <c r="C343" s="42">
        <f>PRRAS!K159</f>
        <v>0</v>
      </c>
      <c r="D343" s="42">
        <v>0.0</v>
      </c>
      <c r="E343" s="42">
        <v>0.0</v>
      </c>
      <c r="F343" s="39">
        <f t="shared" si="1"/>
        <v>0</v>
      </c>
      <c r="G343" s="1"/>
      <c r="I343" s="1"/>
      <c r="J343" s="42">
        <f t="shared" si="2"/>
        <v>0</v>
      </c>
      <c r="K343" s="1"/>
      <c r="L343" s="1"/>
      <c r="M343" s="1"/>
      <c r="N343" s="1"/>
      <c r="O343" s="1"/>
      <c r="P343" s="1"/>
      <c r="Q343" s="1"/>
      <c r="R343" s="1"/>
      <c r="S343" s="1"/>
      <c r="T343" s="1"/>
      <c r="U343" s="1"/>
      <c r="V343" s="1"/>
      <c r="W343" s="1"/>
      <c r="X343" s="1"/>
      <c r="Y343" s="1"/>
      <c r="Z343" s="1"/>
    </row>
    <row r="344" ht="12.75" customHeight="1">
      <c r="A344" s="41">
        <f>202+PRRAS!I160</f>
        <v>343</v>
      </c>
      <c r="B344" s="42">
        <f>PRRAS!J160</f>
        <v>0</v>
      </c>
      <c r="C344" s="42">
        <f>PRRAS!K160</f>
        <v>0</v>
      </c>
      <c r="D344" s="42">
        <v>0.0</v>
      </c>
      <c r="E344" s="42">
        <v>0.0</v>
      </c>
      <c r="F344" s="39">
        <f t="shared" si="1"/>
        <v>0</v>
      </c>
      <c r="G344" s="1"/>
      <c r="I344" s="1"/>
      <c r="J344" s="42">
        <f t="shared" si="2"/>
        <v>0</v>
      </c>
      <c r="K344" s="1"/>
      <c r="L344" s="1"/>
      <c r="M344" s="1"/>
      <c r="N344" s="1"/>
      <c r="O344" s="1"/>
      <c r="P344" s="1"/>
      <c r="Q344" s="1"/>
      <c r="R344" s="1"/>
      <c r="S344" s="1"/>
      <c r="T344" s="1"/>
      <c r="U344" s="1"/>
      <c r="V344" s="1"/>
      <c r="W344" s="1"/>
      <c r="X344" s="1"/>
      <c r="Y344" s="1"/>
      <c r="Z344" s="1"/>
    </row>
    <row r="345" ht="12.75" customHeight="1">
      <c r="A345" s="41">
        <f>202+PRRAS!I161</f>
        <v>344</v>
      </c>
      <c r="B345" s="42">
        <f>PRRAS!J161</f>
        <v>0</v>
      </c>
      <c r="C345" s="42">
        <f>PRRAS!K161</f>
        <v>0</v>
      </c>
      <c r="D345" s="42">
        <v>0.0</v>
      </c>
      <c r="E345" s="42">
        <v>0.0</v>
      </c>
      <c r="F345" s="39">
        <f t="shared" si="1"/>
        <v>0</v>
      </c>
      <c r="G345" s="1"/>
      <c r="I345" s="1"/>
      <c r="J345" s="42">
        <f t="shared" si="2"/>
        <v>0</v>
      </c>
      <c r="K345" s="1"/>
      <c r="L345" s="1"/>
      <c r="M345" s="1"/>
      <c r="N345" s="1"/>
      <c r="O345" s="1"/>
      <c r="P345" s="1"/>
      <c r="Q345" s="1"/>
      <c r="R345" s="1"/>
      <c r="S345" s="1"/>
      <c r="T345" s="1"/>
      <c r="U345" s="1"/>
      <c r="V345" s="1"/>
      <c r="W345" s="1"/>
      <c r="X345" s="1"/>
      <c r="Y345" s="1"/>
      <c r="Z345" s="1"/>
    </row>
    <row r="346" ht="12.75" customHeight="1">
      <c r="A346" s="41">
        <f>202+PRRAS!I162</f>
        <v>345</v>
      </c>
      <c r="B346" s="42">
        <f>PRRAS!J162</f>
        <v>0</v>
      </c>
      <c r="C346" s="42">
        <f>PRRAS!K162</f>
        <v>0</v>
      </c>
      <c r="D346" s="42">
        <v>0.0</v>
      </c>
      <c r="E346" s="42">
        <v>0.0</v>
      </c>
      <c r="F346" s="39">
        <f t="shared" si="1"/>
        <v>0</v>
      </c>
      <c r="G346" s="1"/>
      <c r="I346" s="1"/>
      <c r="J346" s="42">
        <f t="shared" si="2"/>
        <v>0</v>
      </c>
      <c r="K346" s="1"/>
      <c r="L346" s="1"/>
      <c r="M346" s="1"/>
      <c r="N346" s="1"/>
      <c r="O346" s="1"/>
      <c r="P346" s="1"/>
      <c r="Q346" s="1"/>
      <c r="R346" s="1"/>
      <c r="S346" s="1"/>
      <c r="T346" s="1"/>
      <c r="U346" s="1"/>
      <c r="V346" s="1"/>
      <c r="W346" s="1"/>
      <c r="X346" s="1"/>
      <c r="Y346" s="1"/>
      <c r="Z346" s="1"/>
    </row>
    <row r="347" ht="12.75" customHeight="1">
      <c r="A347" s="41">
        <f>202+PRRAS!I163</f>
        <v>346</v>
      </c>
      <c r="B347" s="42">
        <f>PRRAS!J163</f>
        <v>0</v>
      </c>
      <c r="C347" s="42">
        <f>PRRAS!K163</f>
        <v>0</v>
      </c>
      <c r="D347" s="42">
        <v>0.0</v>
      </c>
      <c r="E347" s="42">
        <v>0.0</v>
      </c>
      <c r="F347" s="39">
        <f t="shared" si="1"/>
        <v>0</v>
      </c>
      <c r="G347" s="1"/>
      <c r="I347" s="1"/>
      <c r="J347" s="42">
        <f t="shared" si="2"/>
        <v>0</v>
      </c>
      <c r="K347" s="1"/>
      <c r="L347" s="1"/>
      <c r="M347" s="1"/>
      <c r="N347" s="1"/>
      <c r="O347" s="1"/>
      <c r="P347" s="1"/>
      <c r="Q347" s="1"/>
      <c r="R347" s="1"/>
      <c r="S347" s="1"/>
      <c r="T347" s="1"/>
      <c r="U347" s="1"/>
      <c r="V347" s="1"/>
      <c r="W347" s="1"/>
      <c r="X347" s="1"/>
      <c r="Y347" s="1"/>
      <c r="Z347" s="1"/>
    </row>
    <row r="348" ht="12.75" customHeight="1">
      <c r="A348" s="41">
        <f>202+PRRAS!I164</f>
        <v>347</v>
      </c>
      <c r="B348" s="42">
        <f>PRRAS!J164</f>
        <v>0</v>
      </c>
      <c r="C348" s="42">
        <f>PRRAS!K164</f>
        <v>0</v>
      </c>
      <c r="D348" s="42">
        <v>0.0</v>
      </c>
      <c r="E348" s="42">
        <v>0.0</v>
      </c>
      <c r="F348" s="39">
        <f t="shared" si="1"/>
        <v>0</v>
      </c>
      <c r="G348" s="1"/>
      <c r="I348" s="1"/>
      <c r="J348" s="42">
        <f t="shared" si="2"/>
        <v>0</v>
      </c>
      <c r="K348" s="1"/>
      <c r="L348" s="1"/>
      <c r="M348" s="1"/>
      <c r="N348" s="1"/>
      <c r="O348" s="1"/>
      <c r="P348" s="1"/>
      <c r="Q348" s="1"/>
      <c r="R348" s="1"/>
      <c r="S348" s="1"/>
      <c r="T348" s="1"/>
      <c r="U348" s="1"/>
      <c r="V348" s="1"/>
      <c r="W348" s="1"/>
      <c r="X348" s="1"/>
      <c r="Y348" s="1"/>
      <c r="Z348" s="1"/>
    </row>
    <row r="349" ht="12.75" customHeight="1">
      <c r="A349" s="41">
        <f>202+PRRAS!I165</f>
        <v>348</v>
      </c>
      <c r="B349" s="42">
        <f>PRRAS!J165</f>
        <v>0</v>
      </c>
      <c r="C349" s="42">
        <f>PRRAS!K165</f>
        <v>0</v>
      </c>
      <c r="D349" s="42">
        <v>0.0</v>
      </c>
      <c r="E349" s="42">
        <v>0.0</v>
      </c>
      <c r="F349" s="39">
        <f t="shared" si="1"/>
        <v>0</v>
      </c>
      <c r="G349" s="1"/>
      <c r="I349" s="1"/>
      <c r="J349" s="42">
        <f t="shared" si="2"/>
        <v>0</v>
      </c>
      <c r="K349" s="1"/>
      <c r="L349" s="1"/>
      <c r="M349" s="1"/>
      <c r="N349" s="1"/>
      <c r="O349" s="1"/>
      <c r="P349" s="1"/>
      <c r="Q349" s="1"/>
      <c r="R349" s="1"/>
      <c r="S349" s="1"/>
      <c r="T349" s="1"/>
      <c r="U349" s="1"/>
      <c r="V349" s="1"/>
      <c r="W349" s="1"/>
      <c r="X349" s="1"/>
      <c r="Y349" s="1"/>
      <c r="Z349" s="1"/>
    </row>
    <row r="350" ht="12.75" customHeight="1">
      <c r="A350" s="41">
        <f>202+PRRAS!I166</f>
        <v>349</v>
      </c>
      <c r="B350" s="42">
        <f>PRRAS!J166</f>
        <v>0</v>
      </c>
      <c r="C350" s="42">
        <f>PRRAS!K166</f>
        <v>0</v>
      </c>
      <c r="D350" s="42">
        <v>0.0</v>
      </c>
      <c r="E350" s="42">
        <v>0.0</v>
      </c>
      <c r="F350" s="39">
        <f t="shared" si="1"/>
        <v>0</v>
      </c>
      <c r="G350" s="1"/>
      <c r="I350" s="1"/>
      <c r="J350" s="42">
        <f t="shared" si="2"/>
        <v>0</v>
      </c>
      <c r="K350" s="1"/>
      <c r="L350" s="1"/>
      <c r="M350" s="1"/>
      <c r="N350" s="1"/>
      <c r="O350" s="1"/>
      <c r="P350" s="1"/>
      <c r="Q350" s="1"/>
      <c r="R350" s="1"/>
      <c r="S350" s="1"/>
      <c r="T350" s="1"/>
      <c r="U350" s="1"/>
      <c r="V350" s="1"/>
      <c r="W350" s="1"/>
      <c r="X350" s="1"/>
      <c r="Y350" s="1"/>
      <c r="Z350" s="1"/>
    </row>
    <row r="351" ht="12.75" customHeight="1">
      <c r="A351" s="41">
        <f>202+PRRAS!I167</f>
        <v>350</v>
      </c>
      <c r="B351" s="42">
        <f>PRRAS!J167</f>
        <v>58847</v>
      </c>
      <c r="C351" s="42">
        <f>PRRAS!K167</f>
        <v>107655</v>
      </c>
      <c r="D351" s="42">
        <v>0.0</v>
      </c>
      <c r="E351" s="42">
        <v>0.0</v>
      </c>
      <c r="F351" s="39">
        <f t="shared" si="1"/>
        <v>959549.5</v>
      </c>
      <c r="G351" s="1"/>
      <c r="I351" s="1"/>
      <c r="J351" s="42">
        <f t="shared" si="2"/>
        <v>0</v>
      </c>
      <c r="K351" s="1"/>
      <c r="L351" s="1"/>
      <c r="M351" s="1"/>
      <c r="N351" s="1"/>
      <c r="O351" s="1"/>
      <c r="P351" s="1"/>
      <c r="Q351" s="1"/>
      <c r="R351" s="1"/>
      <c r="S351" s="1"/>
      <c r="T351" s="1"/>
      <c r="U351" s="1"/>
      <c r="V351" s="1"/>
      <c r="W351" s="1"/>
      <c r="X351" s="1"/>
      <c r="Y351" s="1"/>
      <c r="Z351" s="1"/>
    </row>
    <row r="352" ht="12.75" customHeight="1">
      <c r="A352" s="41">
        <f>202+PRRAS!I168</f>
        <v>351</v>
      </c>
      <c r="B352" s="42">
        <f>PRRAS!J168</f>
        <v>0</v>
      </c>
      <c r="C352" s="42">
        <f>PRRAS!K168</f>
        <v>0</v>
      </c>
      <c r="D352" s="42">
        <v>0.0</v>
      </c>
      <c r="E352" s="42">
        <v>0.0</v>
      </c>
      <c r="F352" s="39">
        <f t="shared" si="1"/>
        <v>0</v>
      </c>
      <c r="G352" s="1"/>
      <c r="I352" s="1"/>
      <c r="J352" s="42">
        <f t="shared" si="2"/>
        <v>0</v>
      </c>
      <c r="K352" s="1"/>
      <c r="L352" s="1"/>
      <c r="M352" s="1"/>
      <c r="N352" s="1"/>
      <c r="O352" s="1"/>
      <c r="P352" s="1"/>
      <c r="Q352" s="1"/>
      <c r="R352" s="1"/>
      <c r="S352" s="1"/>
      <c r="T352" s="1"/>
      <c r="U352" s="1"/>
      <c r="V352" s="1"/>
      <c r="W352" s="1"/>
      <c r="X352" s="1"/>
      <c r="Y352" s="1"/>
      <c r="Z352" s="1"/>
    </row>
    <row r="353" ht="12.75" customHeight="1">
      <c r="A353" s="41">
        <f>202+PRRAS!I169</f>
        <v>352</v>
      </c>
      <c r="B353" s="42">
        <f>PRRAS!J169</f>
        <v>3047</v>
      </c>
      <c r="C353" s="42">
        <f>PRRAS!K169</f>
        <v>7869</v>
      </c>
      <c r="D353" s="42">
        <v>0.0</v>
      </c>
      <c r="E353" s="42">
        <v>0.0</v>
      </c>
      <c r="F353" s="39">
        <f t="shared" si="1"/>
        <v>66123.2</v>
      </c>
      <c r="G353" s="1"/>
      <c r="I353" s="1"/>
      <c r="J353" s="42">
        <f t="shared" si="2"/>
        <v>0</v>
      </c>
      <c r="K353" s="1"/>
      <c r="L353" s="1"/>
      <c r="M353" s="1"/>
      <c r="N353" s="1"/>
      <c r="O353" s="1"/>
      <c r="P353" s="1"/>
      <c r="Q353" s="1"/>
      <c r="R353" s="1"/>
      <c r="S353" s="1"/>
      <c r="T353" s="1"/>
      <c r="U353" s="1"/>
      <c r="V353" s="1"/>
      <c r="W353" s="1"/>
      <c r="X353" s="1"/>
      <c r="Y353" s="1"/>
      <c r="Z353" s="1"/>
    </row>
    <row r="354" ht="12.75" customHeight="1">
      <c r="A354" s="41">
        <f>202+PRRAS!I170</f>
        <v>353</v>
      </c>
      <c r="B354" s="42">
        <f>PRRAS!J170</f>
        <v>34289</v>
      </c>
      <c r="C354" s="42">
        <f>PRRAS!K170</f>
        <v>31242</v>
      </c>
      <c r="D354" s="42">
        <v>0.0</v>
      </c>
      <c r="E354" s="42">
        <v>0.0</v>
      </c>
      <c r="F354" s="39">
        <f t="shared" si="1"/>
        <v>341608.69</v>
      </c>
      <c r="G354" s="1"/>
      <c r="I354" s="1"/>
      <c r="J354" s="42">
        <f t="shared" si="2"/>
        <v>0</v>
      </c>
      <c r="K354" s="1"/>
      <c r="L354" s="1"/>
      <c r="M354" s="1"/>
      <c r="N354" s="1"/>
      <c r="O354" s="1"/>
      <c r="P354" s="1"/>
      <c r="Q354" s="1"/>
      <c r="R354" s="1"/>
      <c r="S354" s="1"/>
      <c r="T354" s="1"/>
      <c r="U354" s="1"/>
      <c r="V354" s="1"/>
      <c r="W354" s="1"/>
      <c r="X354" s="1"/>
      <c r="Y354" s="1"/>
      <c r="Z354" s="1"/>
    </row>
    <row r="355" ht="12.75" customHeight="1">
      <c r="A355" s="41">
        <f>202+PRRAS!I171</f>
        <v>354</v>
      </c>
      <c r="B355" s="42">
        <f>PRRAS!J171</f>
        <v>0</v>
      </c>
      <c r="C355" s="42">
        <f>PRRAS!K171</f>
        <v>0</v>
      </c>
      <c r="D355" s="42">
        <v>0.0</v>
      </c>
      <c r="E355" s="42">
        <v>0.0</v>
      </c>
      <c r="F355" s="39">
        <f t="shared" si="1"/>
        <v>0</v>
      </c>
      <c r="G355" s="1"/>
      <c r="I355" s="1"/>
      <c r="J355" s="42">
        <f t="shared" si="2"/>
        <v>0</v>
      </c>
      <c r="K355" s="1"/>
      <c r="L355" s="1"/>
      <c r="M355" s="1"/>
      <c r="N355" s="1"/>
      <c r="O355" s="1"/>
      <c r="P355" s="1"/>
      <c r="Q355" s="1"/>
      <c r="R355" s="1"/>
      <c r="S355" s="1"/>
      <c r="T355" s="1"/>
      <c r="U355" s="1"/>
      <c r="V355" s="1"/>
      <c r="W355" s="1"/>
      <c r="X355" s="1"/>
      <c r="Y355" s="1"/>
      <c r="Z355" s="1"/>
    </row>
    <row r="356" ht="12.75" customHeight="1">
      <c r="A356" s="41">
        <f>202+PRRAS!I172</f>
        <v>355</v>
      </c>
      <c r="B356" s="42">
        <f>PRRAS!J172</f>
        <v>0</v>
      </c>
      <c r="C356" s="42">
        <f>PRRAS!K172</f>
        <v>0</v>
      </c>
      <c r="D356" s="42">
        <v>0.0</v>
      </c>
      <c r="E356" s="42">
        <v>0.0</v>
      </c>
      <c r="F356" s="39">
        <f t="shared" si="1"/>
        <v>0</v>
      </c>
      <c r="G356" s="1"/>
      <c r="I356" s="1"/>
      <c r="J356" s="42">
        <f t="shared" si="2"/>
        <v>0</v>
      </c>
      <c r="K356" s="1"/>
      <c r="L356" s="1"/>
      <c r="M356" s="1"/>
      <c r="N356" s="1"/>
      <c r="O356" s="1"/>
      <c r="P356" s="1"/>
      <c r="Q356" s="1"/>
      <c r="R356" s="1"/>
      <c r="S356" s="1"/>
      <c r="T356" s="1"/>
      <c r="U356" s="1"/>
      <c r="V356" s="1"/>
      <c r="W356" s="1"/>
      <c r="X356" s="1"/>
      <c r="Y356" s="1"/>
      <c r="Z356" s="1"/>
    </row>
    <row r="357" ht="12.75" customHeight="1">
      <c r="A357" s="41">
        <f>202+PRRAS!I173</f>
        <v>356</v>
      </c>
      <c r="B357" s="42">
        <f>PRRAS!J173</f>
        <v>31242</v>
      </c>
      <c r="C357" s="42">
        <f>PRRAS!K173</f>
        <v>23373</v>
      </c>
      <c r="D357" s="42">
        <v>0.0</v>
      </c>
      <c r="E357" s="42">
        <v>0.0</v>
      </c>
      <c r="F357" s="39">
        <f t="shared" si="1"/>
        <v>277637.28</v>
      </c>
      <c r="G357" s="1"/>
      <c r="I357" s="1"/>
      <c r="J357" s="42">
        <f t="shared" si="2"/>
        <v>0</v>
      </c>
      <c r="K357" s="1"/>
      <c r="L357" s="1"/>
      <c r="M357" s="1"/>
      <c r="N357" s="1"/>
      <c r="O357" s="1"/>
      <c r="P357" s="1"/>
      <c r="Q357" s="1"/>
      <c r="R357" s="1"/>
      <c r="S357" s="1"/>
      <c r="T357" s="1"/>
      <c r="U357" s="1"/>
      <c r="V357" s="1"/>
      <c r="W357" s="1"/>
      <c r="X357" s="1"/>
      <c r="Y357" s="1"/>
      <c r="Z357" s="1"/>
    </row>
    <row r="358" ht="12.75" customHeight="1">
      <c r="A358" s="41">
        <f>202+PRRAS!I174</f>
        <v>357</v>
      </c>
      <c r="B358" s="42">
        <f>PRRAS!J174</f>
        <v>0</v>
      </c>
      <c r="C358" s="42">
        <f>PRRAS!K174</f>
        <v>0</v>
      </c>
      <c r="D358" s="42">
        <v>0.0</v>
      </c>
      <c r="E358" s="42">
        <v>0.0</v>
      </c>
      <c r="F358" s="39">
        <f t="shared" si="1"/>
        <v>0</v>
      </c>
      <c r="G358" s="1"/>
      <c r="I358" s="1"/>
      <c r="J358" s="42">
        <f t="shared" si="2"/>
        <v>0</v>
      </c>
      <c r="K358" s="1"/>
      <c r="L358" s="1"/>
      <c r="M358" s="1"/>
      <c r="N358" s="1"/>
      <c r="O358" s="1"/>
      <c r="P358" s="1"/>
      <c r="Q358" s="1"/>
      <c r="R358" s="1"/>
      <c r="S358" s="1"/>
      <c r="T358" s="1"/>
      <c r="U358" s="1"/>
      <c r="V358" s="1"/>
      <c r="W358" s="1"/>
      <c r="X358" s="1"/>
      <c r="Y358" s="1"/>
      <c r="Z358" s="1"/>
    </row>
    <row r="359" ht="12.75" customHeight="1">
      <c r="A359" s="41">
        <f>202+PRRAS!I176</f>
        <v>358</v>
      </c>
      <c r="B359" s="42">
        <f>PRRAS!J176</f>
        <v>18910</v>
      </c>
      <c r="C359" s="42">
        <f>PRRAS!K176</f>
        <v>17491</v>
      </c>
      <c r="D359" s="42">
        <v>0.0</v>
      </c>
      <c r="E359" s="42">
        <v>0.0</v>
      </c>
      <c r="F359" s="39">
        <f t="shared" si="1"/>
        <v>192933.36</v>
      </c>
      <c r="G359" s="1"/>
      <c r="I359" s="1"/>
      <c r="J359" s="42">
        <f t="shared" si="2"/>
        <v>0</v>
      </c>
      <c r="K359" s="1"/>
      <c r="L359" s="1"/>
      <c r="M359" s="1"/>
      <c r="N359" s="1"/>
      <c r="O359" s="1"/>
      <c r="P359" s="1"/>
      <c r="Q359" s="1"/>
      <c r="R359" s="1"/>
      <c r="S359" s="1"/>
      <c r="T359" s="1"/>
      <c r="U359" s="1"/>
      <c r="V359" s="1"/>
      <c r="W359" s="1"/>
      <c r="X359" s="1"/>
      <c r="Y359" s="1"/>
      <c r="Z359" s="1"/>
    </row>
    <row r="360" ht="12.75" customHeight="1">
      <c r="A360" s="41">
        <f>202+PRRAS!I177</f>
        <v>359</v>
      </c>
      <c r="B360" s="42">
        <f>PRRAS!J177</f>
        <v>87300</v>
      </c>
      <c r="C360" s="42">
        <f>PRRAS!K177</f>
        <v>219350</v>
      </c>
      <c r="D360" s="42">
        <v>0.0</v>
      </c>
      <c r="E360" s="42">
        <v>0.0</v>
      </c>
      <c r="F360" s="39">
        <f t="shared" si="1"/>
        <v>1888340</v>
      </c>
      <c r="G360" s="1"/>
      <c r="I360" s="1"/>
      <c r="J360" s="42">
        <f t="shared" si="2"/>
        <v>0</v>
      </c>
      <c r="K360" s="1"/>
      <c r="L360" s="1"/>
      <c r="M360" s="1"/>
      <c r="N360" s="1"/>
      <c r="O360" s="1"/>
      <c r="P360" s="1"/>
      <c r="Q360" s="1"/>
      <c r="R360" s="1"/>
      <c r="S360" s="1"/>
      <c r="T360" s="1"/>
      <c r="U360" s="1"/>
      <c r="V360" s="1"/>
      <c r="W360" s="1"/>
      <c r="X360" s="1"/>
      <c r="Y360" s="1"/>
      <c r="Z360" s="1"/>
    </row>
    <row r="361" ht="12.75" customHeight="1">
      <c r="A361" s="41">
        <f>202+PRRAS!I178</f>
        <v>360</v>
      </c>
      <c r="B361" s="42">
        <f>PRRAS!J178</f>
        <v>88719</v>
      </c>
      <c r="C361" s="42">
        <f>PRRAS!K178</f>
        <v>227188</v>
      </c>
      <c r="D361" s="42">
        <v>0.0</v>
      </c>
      <c r="E361" s="42">
        <v>0.0</v>
      </c>
      <c r="F361" s="39">
        <f t="shared" si="1"/>
        <v>1955142</v>
      </c>
      <c r="G361" s="1"/>
      <c r="I361" s="1"/>
      <c r="J361" s="42">
        <f t="shared" si="2"/>
        <v>0</v>
      </c>
      <c r="K361" s="1"/>
      <c r="L361" s="1"/>
      <c r="M361" s="1"/>
      <c r="N361" s="1"/>
      <c r="O361" s="1"/>
      <c r="P361" s="1"/>
      <c r="Q361" s="1"/>
      <c r="R361" s="1"/>
      <c r="S361" s="1"/>
      <c r="T361" s="1"/>
      <c r="U361" s="1"/>
      <c r="V361" s="1"/>
      <c r="W361" s="1"/>
      <c r="X361" s="1"/>
      <c r="Y361" s="1"/>
      <c r="Z361" s="1"/>
    </row>
    <row r="362" ht="12.75" customHeight="1">
      <c r="A362" s="41">
        <f>202+PRRAS!I179</f>
        <v>361</v>
      </c>
      <c r="B362" s="42">
        <f>PRRAS!J179</f>
        <v>17491</v>
      </c>
      <c r="C362" s="42">
        <f>PRRAS!K179</f>
        <v>9653</v>
      </c>
      <c r="D362" s="42">
        <v>0.0</v>
      </c>
      <c r="E362" s="42">
        <v>0.0</v>
      </c>
      <c r="F362" s="39">
        <f t="shared" si="1"/>
        <v>132837.17</v>
      </c>
      <c r="G362" s="1"/>
      <c r="I362" s="1"/>
      <c r="J362" s="42">
        <f t="shared" si="2"/>
        <v>0</v>
      </c>
      <c r="K362" s="1"/>
      <c r="L362" s="1"/>
      <c r="M362" s="1"/>
      <c r="N362" s="1"/>
      <c r="O362" s="1"/>
      <c r="P362" s="1"/>
      <c r="Q362" s="1"/>
      <c r="R362" s="1"/>
      <c r="S362" s="1"/>
      <c r="T362" s="1"/>
      <c r="U362" s="1"/>
      <c r="V362" s="1"/>
      <c r="W362" s="1"/>
      <c r="X362" s="1"/>
      <c r="Y362" s="1"/>
      <c r="Z362" s="1"/>
    </row>
    <row r="363" ht="12.75" customHeight="1">
      <c r="A363" s="41">
        <f>202+PRRAS!I180</f>
        <v>362</v>
      </c>
      <c r="B363" s="42">
        <f>PRRAS!J180</f>
        <v>0</v>
      </c>
      <c r="C363" s="42">
        <f>PRRAS!K180</f>
        <v>0</v>
      </c>
      <c r="D363" s="42">
        <v>0.0</v>
      </c>
      <c r="E363" s="42">
        <v>0.0</v>
      </c>
      <c r="F363" s="39">
        <f t="shared" si="1"/>
        <v>0</v>
      </c>
      <c r="G363" s="1"/>
      <c r="I363" s="1"/>
      <c r="J363" s="42">
        <f t="shared" si="2"/>
        <v>0</v>
      </c>
      <c r="K363" s="1"/>
      <c r="L363" s="1"/>
      <c r="M363" s="1"/>
      <c r="N363" s="1"/>
      <c r="O363" s="1"/>
      <c r="P363" s="1"/>
      <c r="Q363" s="1"/>
      <c r="R363" s="1"/>
      <c r="S363" s="1"/>
      <c r="T363" s="1"/>
      <c r="U363" s="1"/>
      <c r="V363" s="1"/>
      <c r="W363" s="1"/>
      <c r="X363" s="1"/>
      <c r="Y363" s="1"/>
      <c r="Z363" s="1"/>
    </row>
    <row r="364" ht="12.75" customHeight="1">
      <c r="A364" s="41">
        <f>202+PRRAS!I181</f>
        <v>363</v>
      </c>
      <c r="B364" s="42">
        <f>PRRAS!J181</f>
        <v>0</v>
      </c>
      <c r="C364" s="42">
        <f>PRRAS!K181</f>
        <v>0</v>
      </c>
      <c r="D364" s="42">
        <v>0.0</v>
      </c>
      <c r="E364" s="42">
        <v>0.0</v>
      </c>
      <c r="F364" s="39">
        <f t="shared" si="1"/>
        <v>0</v>
      </c>
      <c r="G364" s="1"/>
      <c r="I364" s="1"/>
      <c r="J364" s="42">
        <f t="shared" si="2"/>
        <v>0</v>
      </c>
      <c r="K364" s="1"/>
      <c r="L364" s="1"/>
      <c r="M364" s="1"/>
      <c r="N364" s="1"/>
      <c r="O364" s="1"/>
      <c r="P364" s="1"/>
      <c r="Q364" s="1"/>
      <c r="R364" s="1"/>
      <c r="S364" s="1"/>
      <c r="T364" s="1"/>
      <c r="U364" s="1"/>
      <c r="V364" s="1"/>
      <c r="W364" s="1"/>
      <c r="X364" s="1"/>
      <c r="Y364" s="1"/>
      <c r="Z364" s="1"/>
    </row>
    <row r="365" ht="12.75" customHeight="1">
      <c r="A365" s="41">
        <f>202+PRRAS!I182</f>
        <v>364</v>
      </c>
      <c r="B365" s="42">
        <f>PRRAS!J182</f>
        <v>0</v>
      </c>
      <c r="C365" s="42">
        <f>PRRAS!K182</f>
        <v>0</v>
      </c>
      <c r="D365" s="42">
        <v>0.0</v>
      </c>
      <c r="E365" s="42">
        <v>0.0</v>
      </c>
      <c r="F365" s="39">
        <f t="shared" si="1"/>
        <v>0</v>
      </c>
      <c r="G365" s="1"/>
      <c r="I365" s="1"/>
      <c r="J365" s="42">
        <f t="shared" si="2"/>
        <v>0</v>
      </c>
      <c r="K365" s="1"/>
      <c r="L365" s="1"/>
      <c r="M365" s="1"/>
      <c r="N365" s="1"/>
      <c r="O365" s="1"/>
      <c r="P365" s="1"/>
      <c r="Q365" s="1"/>
      <c r="R365" s="1"/>
      <c r="S365" s="1"/>
      <c r="T365" s="1"/>
      <c r="U365" s="1"/>
      <c r="V365" s="1"/>
      <c r="W365" s="1"/>
      <c r="X365" s="1"/>
      <c r="Y365" s="1"/>
      <c r="Z365" s="1"/>
    </row>
    <row r="366" ht="12.75" customHeight="1">
      <c r="A366" s="41">
        <f>202+PRRAS!I183</f>
        <v>365</v>
      </c>
      <c r="B366" s="42">
        <f>PRRAS!J183</f>
        <v>0</v>
      </c>
      <c r="C366" s="42">
        <f>PRRAS!K183</f>
        <v>0</v>
      </c>
      <c r="D366" s="42">
        <v>0.0</v>
      </c>
      <c r="E366" s="42">
        <v>0.0</v>
      </c>
      <c r="F366" s="39">
        <f t="shared" si="1"/>
        <v>0</v>
      </c>
      <c r="G366" s="1"/>
      <c r="I366" s="1"/>
      <c r="J366" s="42">
        <f t="shared" si="2"/>
        <v>0</v>
      </c>
      <c r="K366" s="1"/>
      <c r="L366" s="1"/>
      <c r="M366" s="1"/>
      <c r="N366" s="1"/>
      <c r="O366" s="1"/>
      <c r="P366" s="1"/>
      <c r="Q366" s="1"/>
      <c r="R366" s="1"/>
      <c r="S366" s="1"/>
      <c r="T366" s="1"/>
      <c r="U366" s="1"/>
      <c r="V366" s="1"/>
      <c r="W366" s="1"/>
      <c r="X366" s="1"/>
      <c r="Y366" s="1"/>
      <c r="Z366" s="1"/>
    </row>
    <row r="367" ht="12.75" customHeight="1">
      <c r="A367" s="41">
        <f>202+PRRAS!I186</f>
        <v>366</v>
      </c>
      <c r="B367" s="42">
        <f>PRRAS!J186</f>
        <v>0</v>
      </c>
      <c r="C367" s="42">
        <f>PRRAS!K186</f>
        <v>0</v>
      </c>
      <c r="D367" s="42">
        <v>0.0</v>
      </c>
      <c r="E367" s="42">
        <v>0.0</v>
      </c>
      <c r="F367" s="39">
        <f t="shared" si="1"/>
        <v>0</v>
      </c>
      <c r="G367" s="1"/>
      <c r="I367" s="1"/>
      <c r="J367" s="42">
        <f t="shared" si="2"/>
        <v>0</v>
      </c>
      <c r="K367" s="1"/>
      <c r="L367" s="1"/>
      <c r="M367" s="1"/>
      <c r="N367" s="1"/>
      <c r="O367" s="1"/>
      <c r="P367" s="1"/>
      <c r="Q367" s="1"/>
      <c r="R367" s="1"/>
      <c r="S367" s="1"/>
      <c r="T367" s="1"/>
      <c r="U367" s="1"/>
      <c r="V367" s="1"/>
      <c r="W367" s="1"/>
      <c r="X367" s="1"/>
      <c r="Y367" s="1"/>
      <c r="Z367" s="1"/>
    </row>
    <row r="368" ht="12.75" customHeight="1">
      <c r="A368" s="41">
        <f>202+PRRAS!I187</f>
        <v>367</v>
      </c>
      <c r="B368" s="42">
        <f>PRRAS!J187</f>
        <v>0</v>
      </c>
      <c r="C368" s="42">
        <f>PRRAS!K187</f>
        <v>0</v>
      </c>
      <c r="D368" s="42">
        <v>0.0</v>
      </c>
      <c r="E368" s="42">
        <v>0.0</v>
      </c>
      <c r="F368" s="39">
        <f t="shared" si="1"/>
        <v>0</v>
      </c>
      <c r="G368" s="1"/>
      <c r="I368" s="1"/>
      <c r="J368" s="42">
        <f t="shared" si="2"/>
        <v>0</v>
      </c>
      <c r="K368" s="1"/>
      <c r="L368" s="1"/>
      <c r="M368" s="1"/>
      <c r="N368" s="1"/>
      <c r="O368" s="1"/>
      <c r="P368" s="1"/>
      <c r="Q368" s="1"/>
      <c r="R368" s="1"/>
      <c r="S368" s="1"/>
      <c r="T368" s="1"/>
      <c r="U368" s="1"/>
      <c r="V368" s="1"/>
      <c r="W368" s="1"/>
      <c r="X368" s="1"/>
      <c r="Y368" s="1"/>
      <c r="Z368" s="1"/>
    </row>
    <row r="369" ht="12.75" customHeight="1">
      <c r="A369" s="41">
        <f>202+PRRAS!I188</f>
        <v>368</v>
      </c>
      <c r="B369" s="42">
        <f>PRRAS!J188</f>
        <v>0</v>
      </c>
      <c r="C369" s="42">
        <f>PRRAS!K188</f>
        <v>0</v>
      </c>
      <c r="D369" s="42">
        <v>0.0</v>
      </c>
      <c r="E369" s="42">
        <v>0.0</v>
      </c>
      <c r="F369" s="39">
        <f t="shared" si="1"/>
        <v>0</v>
      </c>
      <c r="G369" s="1"/>
      <c r="I369" s="1"/>
      <c r="J369" s="42">
        <f t="shared" si="2"/>
        <v>0</v>
      </c>
      <c r="K369" s="1"/>
      <c r="L369" s="1"/>
      <c r="M369" s="1"/>
      <c r="N369" s="1"/>
      <c r="O369" s="1"/>
      <c r="P369" s="1"/>
      <c r="Q369" s="1"/>
      <c r="R369" s="1"/>
      <c r="S369" s="1"/>
      <c r="T369" s="1"/>
      <c r="U369" s="1"/>
      <c r="V369" s="1"/>
      <c r="W369" s="1"/>
      <c r="X369" s="1"/>
      <c r="Y369" s="1"/>
      <c r="Z369" s="1"/>
    </row>
    <row r="370" ht="12.75" customHeight="1">
      <c r="A370" s="41">
        <f>202+PRRAS!I189</f>
        <v>369</v>
      </c>
      <c r="B370" s="42">
        <f>PRRAS!J189</f>
        <v>0</v>
      </c>
      <c r="C370" s="42">
        <f>PRRAS!K189</f>
        <v>0</v>
      </c>
      <c r="D370" s="42">
        <v>0.0</v>
      </c>
      <c r="E370" s="42">
        <v>0.0</v>
      </c>
      <c r="F370" s="39">
        <f t="shared" si="1"/>
        <v>0</v>
      </c>
      <c r="G370" s="1"/>
      <c r="I370" s="1"/>
      <c r="J370" s="42">
        <f t="shared" si="2"/>
        <v>0</v>
      </c>
      <c r="K370" s="1"/>
      <c r="L370" s="1"/>
      <c r="M370" s="1"/>
      <c r="N370" s="1"/>
      <c r="O370" s="1"/>
      <c r="P370" s="1"/>
      <c r="Q370" s="1"/>
      <c r="R370" s="1"/>
      <c r="S370" s="1"/>
      <c r="T370" s="1"/>
      <c r="U370" s="1"/>
      <c r="V370" s="1"/>
      <c r="W370" s="1"/>
      <c r="X370" s="1"/>
      <c r="Y370" s="1"/>
      <c r="Z370" s="1"/>
    </row>
    <row r="371" ht="12.75" customHeight="1">
      <c r="A371" s="41">
        <f>202+PRRAS!I190</f>
        <v>370</v>
      </c>
      <c r="B371" s="42">
        <f>PRRAS!J190</f>
        <v>0</v>
      </c>
      <c r="C371" s="42">
        <f>PRRAS!K190</f>
        <v>0</v>
      </c>
      <c r="D371" s="42">
        <v>0.0</v>
      </c>
      <c r="E371" s="42">
        <v>0.0</v>
      </c>
      <c r="F371" s="39">
        <f t="shared" si="1"/>
        <v>0</v>
      </c>
      <c r="G371" s="1"/>
      <c r="I371" s="1"/>
      <c r="J371" s="42">
        <f t="shared" si="2"/>
        <v>0</v>
      </c>
      <c r="K371" s="1"/>
      <c r="L371" s="1"/>
      <c r="M371" s="1"/>
      <c r="N371" s="1"/>
      <c r="O371" s="1"/>
      <c r="P371" s="1"/>
      <c r="Q371" s="1"/>
      <c r="R371" s="1"/>
      <c r="S371" s="1"/>
      <c r="T371" s="1"/>
      <c r="U371" s="1"/>
      <c r="V371" s="1"/>
      <c r="W371" s="1"/>
      <c r="X371" s="1"/>
      <c r="Y371" s="1"/>
      <c r="Z371" s="1"/>
    </row>
    <row r="372" ht="12.75" customHeight="1">
      <c r="A372" s="41">
        <f>202+PRRAS!I191</f>
        <v>371</v>
      </c>
      <c r="B372" s="42">
        <f>PRRAS!J191</f>
        <v>0</v>
      </c>
      <c r="C372" s="42">
        <f>PRRAS!K191</f>
        <v>0</v>
      </c>
      <c r="D372" s="42">
        <v>0.0</v>
      </c>
      <c r="E372" s="42">
        <v>0.0</v>
      </c>
      <c r="F372" s="39">
        <f t="shared" si="1"/>
        <v>0</v>
      </c>
      <c r="G372" s="1"/>
      <c r="I372" s="1"/>
      <c r="J372" s="42">
        <f t="shared" si="2"/>
        <v>0</v>
      </c>
      <c r="K372" s="1"/>
      <c r="L372" s="1"/>
      <c r="M372" s="1"/>
      <c r="N372" s="1"/>
      <c r="O372" s="1"/>
      <c r="P372" s="1"/>
      <c r="Q372" s="1"/>
      <c r="R372" s="1"/>
      <c r="S372" s="1"/>
      <c r="T372" s="1"/>
      <c r="U372" s="1"/>
      <c r="V372" s="1"/>
      <c r="W372" s="1"/>
      <c r="X372" s="1"/>
      <c r="Y372" s="1"/>
      <c r="Z372" s="1"/>
    </row>
    <row r="373" ht="12.75" customHeight="1">
      <c r="A373" s="41">
        <f>202+PRRAS!I193</f>
        <v>372</v>
      </c>
      <c r="B373" s="42">
        <f>PRRAS!J193</f>
        <v>0</v>
      </c>
      <c r="C373" s="42">
        <f>PRRAS!K193</f>
        <v>0</v>
      </c>
      <c r="D373" s="42">
        <v>0.0</v>
      </c>
      <c r="E373" s="42">
        <v>0.0</v>
      </c>
      <c r="F373" s="39">
        <f t="shared" si="1"/>
        <v>0</v>
      </c>
      <c r="G373" s="1"/>
      <c r="I373" s="1"/>
      <c r="J373" s="42">
        <f t="shared" si="2"/>
        <v>0</v>
      </c>
      <c r="K373" s="1"/>
      <c r="L373" s="1"/>
      <c r="M373" s="1"/>
      <c r="N373" s="1"/>
      <c r="O373" s="1"/>
      <c r="P373" s="1"/>
      <c r="Q373" s="1"/>
      <c r="R373" s="1"/>
      <c r="S373" s="1"/>
      <c r="T373" s="1"/>
      <c r="U373" s="1"/>
      <c r="V373" s="1"/>
      <c r="W373" s="1"/>
      <c r="X373" s="1"/>
      <c r="Y373" s="1"/>
      <c r="Z373" s="1"/>
    </row>
    <row r="374" ht="12.75" customHeight="1">
      <c r="A374" s="41">
        <f>202+PRRAS!I194</f>
        <v>373</v>
      </c>
      <c r="B374" s="42">
        <f>PRRAS!J194</f>
        <v>0</v>
      </c>
      <c r="C374" s="42">
        <f>PRRAS!K194</f>
        <v>0</v>
      </c>
      <c r="D374" s="42">
        <v>0.0</v>
      </c>
      <c r="E374" s="42">
        <v>0.0</v>
      </c>
      <c r="F374" s="39">
        <f t="shared" si="1"/>
        <v>0</v>
      </c>
      <c r="G374" s="1"/>
      <c r="I374" s="1"/>
      <c r="J374" s="42">
        <f t="shared" si="2"/>
        <v>0</v>
      </c>
      <c r="K374" s="1"/>
      <c r="L374" s="1"/>
      <c r="M374" s="1"/>
      <c r="N374" s="1"/>
      <c r="O374" s="1"/>
      <c r="P374" s="1"/>
      <c r="Q374" s="1"/>
      <c r="R374" s="1"/>
      <c r="S374" s="1"/>
      <c r="T374" s="1"/>
      <c r="U374" s="1"/>
      <c r="V374" s="1"/>
      <c r="W374" s="1"/>
      <c r="X374" s="1"/>
      <c r="Y374" s="1"/>
      <c r="Z374" s="1"/>
    </row>
    <row r="375" ht="12.75" customHeight="1">
      <c r="A375" s="1"/>
      <c r="B375" s="1"/>
      <c r="C375" s="1"/>
      <c r="D375" s="1"/>
      <c r="E375" s="1"/>
      <c r="F375" s="39"/>
      <c r="G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39"/>
      <c r="G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39"/>
      <c r="G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39"/>
      <c r="G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39"/>
      <c r="G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39"/>
      <c r="G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39"/>
      <c r="G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39"/>
      <c r="G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39"/>
      <c r="G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39"/>
      <c r="G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39"/>
      <c r="G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39"/>
      <c r="G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39"/>
      <c r="G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39"/>
      <c r="G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39"/>
      <c r="G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39"/>
      <c r="G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39"/>
      <c r="G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39"/>
      <c r="G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39"/>
      <c r="G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39"/>
      <c r="G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39"/>
      <c r="G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39"/>
      <c r="G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39"/>
      <c r="G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39"/>
      <c r="G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39"/>
      <c r="G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39"/>
      <c r="G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39"/>
      <c r="G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39"/>
      <c r="G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39"/>
      <c r="G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39"/>
      <c r="G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39"/>
      <c r="G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39"/>
      <c r="G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39"/>
      <c r="G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39"/>
      <c r="G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39"/>
      <c r="G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39"/>
      <c r="G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39"/>
      <c r="G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39"/>
      <c r="G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39"/>
      <c r="G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39"/>
      <c r="G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39"/>
      <c r="G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39"/>
      <c r="G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39"/>
      <c r="G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39"/>
      <c r="G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39"/>
      <c r="G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39"/>
      <c r="G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39"/>
      <c r="G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39"/>
      <c r="G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39"/>
      <c r="G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39"/>
      <c r="G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39"/>
      <c r="G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39"/>
      <c r="G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39"/>
      <c r="G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39"/>
      <c r="G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39"/>
      <c r="G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39"/>
      <c r="G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39"/>
      <c r="G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39"/>
      <c r="G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39"/>
      <c r="G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39"/>
      <c r="G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39"/>
      <c r="G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39"/>
      <c r="G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39"/>
      <c r="G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39"/>
      <c r="G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39"/>
      <c r="G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39"/>
      <c r="G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39"/>
      <c r="G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39"/>
      <c r="G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39"/>
      <c r="G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39"/>
      <c r="G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39"/>
      <c r="G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39"/>
      <c r="G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39"/>
      <c r="G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39"/>
      <c r="G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39"/>
      <c r="G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39"/>
      <c r="G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39"/>
      <c r="G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39"/>
      <c r="G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39"/>
      <c r="G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39"/>
      <c r="G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39"/>
      <c r="G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39"/>
      <c r="G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39"/>
      <c r="G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39"/>
      <c r="G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39"/>
      <c r="G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39"/>
      <c r="G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39"/>
      <c r="G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39"/>
      <c r="G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39"/>
      <c r="G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39"/>
      <c r="G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39"/>
      <c r="G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39"/>
      <c r="G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39"/>
      <c r="G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39"/>
      <c r="G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39"/>
      <c r="G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39"/>
      <c r="G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39"/>
      <c r="G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39"/>
      <c r="G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39"/>
      <c r="G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39"/>
      <c r="G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39"/>
      <c r="G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39"/>
      <c r="G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39"/>
      <c r="G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39"/>
      <c r="G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39"/>
      <c r="G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39"/>
      <c r="G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39"/>
      <c r="G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39"/>
      <c r="G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39"/>
      <c r="G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39"/>
      <c r="G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39"/>
      <c r="G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39"/>
      <c r="G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39"/>
      <c r="G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39"/>
      <c r="G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39"/>
      <c r="G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39"/>
      <c r="G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39"/>
      <c r="G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39"/>
      <c r="G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39"/>
      <c r="G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39"/>
      <c r="G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39"/>
      <c r="G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39"/>
      <c r="G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39"/>
      <c r="G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39"/>
      <c r="G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39"/>
      <c r="G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39"/>
      <c r="G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39"/>
      <c r="G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39"/>
      <c r="G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39"/>
      <c r="G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39"/>
      <c r="G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39"/>
      <c r="G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39"/>
      <c r="G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39"/>
      <c r="G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39"/>
      <c r="G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39"/>
      <c r="G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39"/>
      <c r="G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39"/>
      <c r="G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39"/>
      <c r="G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39"/>
      <c r="G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39"/>
      <c r="G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39"/>
      <c r="G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39"/>
      <c r="G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39"/>
      <c r="G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39"/>
      <c r="G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39"/>
      <c r="G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39"/>
      <c r="G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39"/>
      <c r="G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39"/>
      <c r="G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39"/>
      <c r="G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39"/>
      <c r="G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39"/>
      <c r="G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39"/>
      <c r="G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39"/>
      <c r="G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39"/>
      <c r="G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39"/>
      <c r="G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39"/>
      <c r="G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39"/>
      <c r="G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39"/>
      <c r="G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39"/>
      <c r="G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39"/>
      <c r="G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39"/>
      <c r="G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39"/>
      <c r="G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39"/>
      <c r="G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39"/>
      <c r="G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39"/>
      <c r="G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39"/>
      <c r="G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39"/>
      <c r="G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39"/>
      <c r="G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39"/>
      <c r="G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39"/>
      <c r="G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39"/>
      <c r="G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39"/>
      <c r="G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39"/>
      <c r="G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39"/>
      <c r="G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39"/>
      <c r="G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39"/>
      <c r="G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39"/>
      <c r="G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39"/>
      <c r="G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39"/>
      <c r="G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39"/>
      <c r="G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39"/>
      <c r="G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39"/>
      <c r="G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39"/>
      <c r="G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39"/>
      <c r="G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39"/>
      <c r="G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39"/>
      <c r="G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39"/>
      <c r="G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39"/>
      <c r="G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39"/>
      <c r="G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39"/>
      <c r="G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39"/>
      <c r="G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39"/>
      <c r="G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39"/>
      <c r="G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39"/>
      <c r="G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39"/>
      <c r="G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39"/>
      <c r="G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39"/>
      <c r="G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39"/>
      <c r="G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39"/>
      <c r="G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39"/>
      <c r="G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39"/>
      <c r="G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39"/>
      <c r="G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39"/>
      <c r="G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39"/>
      <c r="G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39"/>
      <c r="G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39"/>
      <c r="G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39"/>
      <c r="G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39"/>
      <c r="G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39"/>
      <c r="G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39"/>
      <c r="G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39"/>
      <c r="G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39"/>
      <c r="G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39"/>
      <c r="G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39"/>
      <c r="G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39"/>
      <c r="G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39"/>
      <c r="G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39"/>
      <c r="G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39"/>
      <c r="G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39"/>
      <c r="G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39"/>
      <c r="G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39"/>
      <c r="G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39"/>
      <c r="G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39"/>
      <c r="G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39"/>
      <c r="G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39"/>
      <c r="G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39"/>
      <c r="G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39"/>
      <c r="G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39"/>
      <c r="G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39"/>
      <c r="G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39"/>
      <c r="G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39"/>
      <c r="G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39"/>
      <c r="G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39"/>
      <c r="G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39"/>
      <c r="G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39"/>
      <c r="G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39"/>
      <c r="G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39"/>
      <c r="G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39"/>
      <c r="G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39"/>
      <c r="G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39"/>
      <c r="G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39"/>
      <c r="G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39"/>
      <c r="G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39"/>
      <c r="G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39"/>
      <c r="G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39"/>
      <c r="G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39"/>
      <c r="G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39"/>
      <c r="G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39"/>
      <c r="G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39"/>
      <c r="G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39"/>
      <c r="G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39"/>
      <c r="G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39"/>
      <c r="G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39"/>
      <c r="G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39"/>
      <c r="G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39"/>
      <c r="G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39"/>
      <c r="G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39"/>
      <c r="G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39"/>
      <c r="G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39"/>
      <c r="G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39"/>
      <c r="G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39"/>
      <c r="G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39"/>
      <c r="G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39"/>
      <c r="G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39"/>
      <c r="G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39"/>
      <c r="G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39"/>
      <c r="G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39"/>
      <c r="G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39"/>
      <c r="G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39"/>
      <c r="G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39"/>
      <c r="G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39"/>
      <c r="G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39"/>
      <c r="G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39"/>
      <c r="G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39"/>
      <c r="G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39"/>
      <c r="G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39"/>
      <c r="G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39"/>
      <c r="G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39"/>
      <c r="G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39"/>
      <c r="G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39"/>
      <c r="G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39"/>
      <c r="G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39"/>
      <c r="G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39"/>
      <c r="G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39"/>
      <c r="G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39"/>
      <c r="G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39"/>
      <c r="G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39"/>
      <c r="G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39"/>
      <c r="G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39"/>
      <c r="G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39"/>
      <c r="G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39"/>
      <c r="G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39"/>
      <c r="G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39"/>
      <c r="G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39"/>
      <c r="G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39"/>
      <c r="G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39"/>
      <c r="G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39"/>
      <c r="G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39"/>
      <c r="G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39"/>
      <c r="G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39"/>
      <c r="G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39"/>
      <c r="G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39"/>
      <c r="G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39"/>
      <c r="G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39"/>
      <c r="G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39"/>
      <c r="G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39"/>
      <c r="G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39"/>
      <c r="G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39"/>
      <c r="G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39"/>
      <c r="G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39"/>
      <c r="G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39"/>
      <c r="G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39"/>
      <c r="G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39"/>
      <c r="G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39"/>
      <c r="G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39"/>
      <c r="G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39"/>
      <c r="G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39"/>
      <c r="G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39"/>
      <c r="G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39"/>
      <c r="G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39"/>
      <c r="G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39"/>
      <c r="G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39"/>
      <c r="G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39"/>
      <c r="G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39"/>
      <c r="G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39"/>
      <c r="G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39"/>
      <c r="G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39"/>
      <c r="G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39"/>
      <c r="G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39"/>
      <c r="G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39"/>
      <c r="G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39"/>
      <c r="G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39"/>
      <c r="G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39"/>
      <c r="G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39"/>
      <c r="G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39"/>
      <c r="G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39"/>
      <c r="G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39"/>
      <c r="G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39"/>
      <c r="G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39"/>
      <c r="G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39"/>
      <c r="G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39"/>
      <c r="G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39"/>
      <c r="G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39"/>
      <c r="G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39"/>
      <c r="G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39"/>
      <c r="G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39"/>
      <c r="G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39"/>
      <c r="G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39"/>
      <c r="G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39"/>
      <c r="G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39"/>
      <c r="G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39"/>
      <c r="G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39"/>
      <c r="G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39"/>
      <c r="G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39"/>
      <c r="G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39"/>
      <c r="G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39"/>
      <c r="G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39"/>
      <c r="G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39"/>
      <c r="G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39"/>
      <c r="G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39"/>
      <c r="G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39"/>
      <c r="G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39"/>
      <c r="G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39"/>
      <c r="G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39"/>
      <c r="G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39"/>
      <c r="G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39"/>
      <c r="G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39"/>
      <c r="G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39"/>
      <c r="G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39"/>
      <c r="G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39"/>
      <c r="G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39"/>
      <c r="G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39"/>
      <c r="G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39"/>
      <c r="G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39"/>
      <c r="G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39"/>
      <c r="G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39"/>
      <c r="G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39"/>
      <c r="G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39"/>
      <c r="G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39"/>
      <c r="G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39"/>
      <c r="G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39"/>
      <c r="G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39"/>
      <c r="G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39"/>
      <c r="G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39"/>
      <c r="G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39"/>
      <c r="G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39"/>
      <c r="G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39"/>
      <c r="G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39"/>
      <c r="G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39"/>
      <c r="G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39"/>
      <c r="G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39"/>
      <c r="G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39"/>
      <c r="G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39"/>
      <c r="G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39"/>
      <c r="G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39"/>
      <c r="G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39"/>
      <c r="G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39"/>
      <c r="G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39"/>
      <c r="G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39"/>
      <c r="G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39"/>
      <c r="G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39"/>
      <c r="G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39"/>
      <c r="G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39"/>
      <c r="G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39"/>
      <c r="G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39"/>
      <c r="G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39"/>
      <c r="G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39"/>
      <c r="G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39"/>
      <c r="G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39"/>
      <c r="G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39"/>
      <c r="G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39"/>
      <c r="G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39"/>
      <c r="G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39"/>
      <c r="G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39"/>
      <c r="G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39"/>
      <c r="G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39"/>
      <c r="G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39"/>
      <c r="G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39"/>
      <c r="G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39"/>
      <c r="G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39"/>
      <c r="G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39"/>
      <c r="G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39"/>
      <c r="G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39"/>
      <c r="G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39"/>
      <c r="G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39"/>
      <c r="G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39"/>
      <c r="G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39"/>
      <c r="G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39"/>
      <c r="G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39"/>
      <c r="G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39"/>
      <c r="G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39"/>
      <c r="G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39"/>
      <c r="G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39"/>
      <c r="G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39"/>
      <c r="G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39"/>
      <c r="G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39"/>
      <c r="G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39"/>
      <c r="G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39"/>
      <c r="G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39"/>
      <c r="G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39"/>
      <c r="G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39"/>
      <c r="G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39"/>
      <c r="G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39"/>
      <c r="G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39"/>
      <c r="G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39"/>
      <c r="G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39"/>
      <c r="G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39"/>
      <c r="G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39"/>
      <c r="G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39"/>
      <c r="G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39"/>
      <c r="G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39"/>
      <c r="G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39"/>
      <c r="G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39"/>
      <c r="G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39"/>
      <c r="G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39"/>
      <c r="G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39"/>
      <c r="G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39"/>
      <c r="G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39"/>
      <c r="G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39"/>
      <c r="G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39"/>
      <c r="G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39"/>
      <c r="G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39"/>
      <c r="G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39"/>
      <c r="G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39"/>
      <c r="G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39"/>
      <c r="G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39"/>
      <c r="G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39"/>
      <c r="G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39"/>
      <c r="G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39"/>
      <c r="G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39"/>
      <c r="G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39"/>
      <c r="G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39"/>
      <c r="G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39"/>
      <c r="G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39"/>
      <c r="G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39"/>
      <c r="G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39"/>
      <c r="G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39"/>
      <c r="G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39"/>
      <c r="G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39"/>
      <c r="G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39"/>
      <c r="G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39"/>
      <c r="G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39"/>
      <c r="G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39"/>
      <c r="G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39"/>
      <c r="G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39"/>
      <c r="G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39"/>
      <c r="G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39"/>
      <c r="G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39"/>
      <c r="G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39"/>
      <c r="G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39"/>
      <c r="G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39"/>
      <c r="G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39"/>
      <c r="G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39"/>
      <c r="G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39"/>
      <c r="G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39"/>
      <c r="G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39"/>
      <c r="G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39"/>
      <c r="G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39"/>
      <c r="G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39"/>
      <c r="G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39"/>
      <c r="G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39"/>
      <c r="G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39"/>
      <c r="G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39"/>
      <c r="G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39"/>
      <c r="G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39"/>
      <c r="G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39"/>
      <c r="G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39"/>
      <c r="G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39"/>
      <c r="G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39"/>
      <c r="G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39"/>
      <c r="G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39"/>
      <c r="G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39"/>
      <c r="G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39"/>
      <c r="G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39"/>
      <c r="G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39"/>
      <c r="G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39"/>
      <c r="G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39"/>
      <c r="G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39"/>
      <c r="G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39"/>
      <c r="G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39"/>
      <c r="G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39"/>
      <c r="G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39"/>
      <c r="G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39"/>
      <c r="G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39"/>
      <c r="G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39"/>
      <c r="G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39"/>
      <c r="G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39"/>
      <c r="G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39"/>
      <c r="G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39"/>
      <c r="G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39"/>
      <c r="G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39"/>
      <c r="G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39"/>
      <c r="G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39"/>
      <c r="G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39"/>
      <c r="G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39"/>
      <c r="G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39"/>
      <c r="G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39"/>
      <c r="G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39"/>
      <c r="G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39"/>
      <c r="G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39"/>
      <c r="G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39"/>
      <c r="G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39"/>
      <c r="G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39"/>
      <c r="G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39"/>
      <c r="G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39"/>
      <c r="G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39"/>
      <c r="G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39"/>
      <c r="G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39"/>
      <c r="G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39"/>
      <c r="G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39"/>
      <c r="G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39"/>
      <c r="G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39"/>
      <c r="G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39"/>
      <c r="G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39"/>
      <c r="G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39"/>
      <c r="G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39"/>
      <c r="G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39"/>
      <c r="G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39"/>
      <c r="G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39"/>
      <c r="G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39"/>
      <c r="G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39"/>
      <c r="G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39"/>
      <c r="G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39"/>
      <c r="G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39"/>
      <c r="G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39"/>
      <c r="G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39"/>
      <c r="G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39"/>
      <c r="G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39"/>
      <c r="G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39"/>
      <c r="G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39"/>
      <c r="G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39"/>
      <c r="G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39"/>
      <c r="G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39"/>
      <c r="G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39"/>
      <c r="G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39"/>
      <c r="G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39"/>
      <c r="G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39"/>
      <c r="G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39"/>
      <c r="G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39"/>
      <c r="G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39"/>
      <c r="G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39"/>
      <c r="G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39"/>
      <c r="G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39"/>
      <c r="G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39"/>
      <c r="G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39"/>
      <c r="G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39"/>
      <c r="G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39"/>
      <c r="G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39"/>
      <c r="G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39"/>
      <c r="G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39"/>
      <c r="G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39"/>
      <c r="G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39"/>
      <c r="G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39"/>
      <c r="G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39"/>
      <c r="G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39"/>
      <c r="G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39"/>
      <c r="G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39"/>
      <c r="G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39"/>
      <c r="G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39"/>
      <c r="G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39"/>
      <c r="G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39"/>
      <c r="G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39"/>
      <c r="G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39"/>
      <c r="G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39"/>
      <c r="G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39"/>
      <c r="G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39"/>
      <c r="G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39"/>
      <c r="G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39"/>
      <c r="G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39"/>
      <c r="G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39"/>
      <c r="G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39"/>
      <c r="G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39"/>
      <c r="G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39"/>
      <c r="G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39"/>
      <c r="G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39"/>
      <c r="G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39"/>
      <c r="G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39"/>
      <c r="G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39"/>
      <c r="G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39"/>
      <c r="G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39"/>
      <c r="G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39"/>
      <c r="G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39"/>
      <c r="G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39"/>
      <c r="G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39"/>
      <c r="G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39"/>
      <c r="G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39"/>
      <c r="G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0"/>
    <col customWidth="1" min="2" max="5" width="9.75"/>
    <col customWidth="1" min="6" max="6" width="9.88"/>
    <col customWidth="1" min="7" max="7" width="12.88"/>
    <col customWidth="1" min="8" max="8" width="10.13"/>
    <col customWidth="1" min="9" max="9" width="23.25"/>
    <col customWidth="1" min="10" max="10" width="8.63"/>
    <col customWidth="1" min="11" max="26" width="8.0"/>
  </cols>
  <sheetData>
    <row r="1" ht="12.75" customHeight="1">
      <c r="A1" s="1" t="s">
        <v>26</v>
      </c>
      <c r="B1" s="1" t="s">
        <v>27</v>
      </c>
      <c r="C1" s="1" t="s">
        <v>28</v>
      </c>
      <c r="D1" s="1" t="s">
        <v>29</v>
      </c>
      <c r="E1" s="1" t="s">
        <v>30</v>
      </c>
      <c r="F1" s="39" t="s">
        <v>31</v>
      </c>
      <c r="G1" s="1" t="s">
        <v>32</v>
      </c>
      <c r="H1" s="40" t="s">
        <v>33</v>
      </c>
      <c r="I1" s="1" t="s">
        <v>34</v>
      </c>
      <c r="J1" s="1" t="s">
        <v>35</v>
      </c>
      <c r="K1" s="1"/>
      <c r="L1" s="1"/>
      <c r="M1" s="1"/>
      <c r="N1" s="1"/>
      <c r="O1" s="1"/>
      <c r="P1" s="1"/>
      <c r="Q1" s="1"/>
      <c r="R1" s="1"/>
      <c r="S1" s="1"/>
      <c r="T1" s="1"/>
      <c r="U1" s="1"/>
      <c r="V1" s="1"/>
      <c r="W1" s="1"/>
      <c r="X1" s="1"/>
      <c r="Y1" s="1"/>
      <c r="Z1" s="1"/>
    </row>
    <row r="2" ht="12.75" customHeight="1">
      <c r="A2" s="1">
        <v>1.0</v>
      </c>
      <c r="B2" s="42">
        <v>0.0</v>
      </c>
      <c r="C2" s="42">
        <v>0.0</v>
      </c>
      <c r="D2" s="42">
        <v>0.0</v>
      </c>
      <c r="E2" s="42">
        <v>0.0</v>
      </c>
      <c r="F2" s="39">
        <f t="shared" ref="F2:F51" si="1">A2/100*B2+A2/50*C2</f>
        <v>0</v>
      </c>
      <c r="G2" s="43" t="str">
        <f>TRIM(UPPER(RefStr!C13))</f>
        <v>HR7224020061100431431</v>
      </c>
      <c r="H2" s="44">
        <v>0.0</v>
      </c>
      <c r="I2" s="43" t="s">
        <v>36</v>
      </c>
      <c r="J2" s="42">
        <f t="shared" ref="J2:J51" si="2">ABS(B2-ROUND(B2,0))+ABS(C2-ROUND(C2,0))</f>
        <v>0</v>
      </c>
      <c r="K2" s="1"/>
      <c r="L2" s="1"/>
      <c r="M2" s="1"/>
      <c r="N2" s="1"/>
      <c r="O2" s="1"/>
      <c r="P2" s="1"/>
      <c r="Q2" s="1"/>
      <c r="R2" s="1"/>
      <c r="S2" s="1"/>
      <c r="T2" s="1"/>
      <c r="U2" s="1"/>
      <c r="V2" s="1"/>
      <c r="W2" s="1"/>
      <c r="X2" s="1"/>
      <c r="Y2" s="1"/>
      <c r="Z2" s="1"/>
    </row>
    <row r="3" ht="12.75" customHeight="1">
      <c r="A3" s="1">
        <v>2.0</v>
      </c>
      <c r="B3" s="42">
        <v>0.0</v>
      </c>
      <c r="C3" s="42">
        <v>0.0</v>
      </c>
      <c r="D3" s="42">
        <v>0.0</v>
      </c>
      <c r="E3" s="42">
        <v>0.0</v>
      </c>
      <c r="F3" s="39">
        <f t="shared" si="1"/>
        <v>0</v>
      </c>
      <c r="G3" s="1" t="str">
        <f>TEXT(INT(VALUE(RefStr!J11)),"00000000")</f>
        <v>01921401</v>
      </c>
      <c r="I3" s="43" t="s">
        <v>37</v>
      </c>
      <c r="J3" s="42">
        <f t="shared" si="2"/>
        <v>0</v>
      </c>
      <c r="K3" s="1"/>
      <c r="L3" s="1"/>
      <c r="M3" s="1"/>
      <c r="N3" s="1"/>
      <c r="O3" s="1"/>
      <c r="P3" s="1"/>
      <c r="Q3" s="1"/>
      <c r="R3" s="1"/>
      <c r="S3" s="1"/>
      <c r="T3" s="1"/>
      <c r="U3" s="1"/>
      <c r="V3" s="1"/>
      <c r="W3" s="1"/>
      <c r="X3" s="1"/>
      <c r="Y3" s="1"/>
      <c r="Z3" s="1"/>
    </row>
    <row r="4" ht="12.75" customHeight="1">
      <c r="A4" s="1">
        <v>3.0</v>
      </c>
      <c r="B4" s="42">
        <v>0.0</v>
      </c>
      <c r="C4" s="42">
        <v>0.0</v>
      </c>
      <c r="D4" s="42">
        <v>0.0</v>
      </c>
      <c r="E4" s="42">
        <v>0.0</v>
      </c>
      <c r="F4" s="39">
        <f t="shared" si="1"/>
        <v>0</v>
      </c>
      <c r="G4" s="1" t="str">
        <f>IF(ISERROR(RefStr!C7),"-",UPPER(TRIM(RefStr!C7)))</f>
        <v>UDRUGA ŠOKAČKA GRANA OSIJEK</v>
      </c>
      <c r="I4" s="43" t="s">
        <v>38</v>
      </c>
      <c r="J4" s="42">
        <f t="shared" si="2"/>
        <v>0</v>
      </c>
      <c r="K4" s="1"/>
      <c r="L4" s="1"/>
      <c r="M4" s="1"/>
      <c r="N4" s="1"/>
      <c r="O4" s="1"/>
      <c r="P4" s="1"/>
      <c r="Q4" s="1"/>
      <c r="R4" s="1"/>
      <c r="S4" s="1"/>
      <c r="T4" s="1"/>
      <c r="U4" s="1"/>
      <c r="V4" s="1"/>
      <c r="W4" s="1"/>
      <c r="X4" s="1"/>
      <c r="Y4" s="1"/>
      <c r="Z4" s="1"/>
    </row>
    <row r="5" ht="12.75" customHeight="1">
      <c r="A5" s="1">
        <v>4.0</v>
      </c>
      <c r="B5" s="42">
        <v>0.0</v>
      </c>
      <c r="C5" s="42">
        <v>0.0</v>
      </c>
      <c r="D5" s="42">
        <v>0.0</v>
      </c>
      <c r="E5" s="42">
        <v>0.0</v>
      </c>
      <c r="F5" s="39">
        <f t="shared" si="1"/>
        <v>0</v>
      </c>
      <c r="G5" s="1" t="str">
        <f>TEXT(INT(VALUE(RefStr!C9)),"00000")</f>
        <v>31000</v>
      </c>
      <c r="I5" s="43" t="s">
        <v>39</v>
      </c>
      <c r="J5" s="42">
        <f t="shared" si="2"/>
        <v>0</v>
      </c>
      <c r="K5" s="1"/>
      <c r="L5" s="1"/>
      <c r="M5" s="1"/>
      <c r="N5" s="1"/>
      <c r="O5" s="1"/>
      <c r="P5" s="1"/>
      <c r="Q5" s="1"/>
      <c r="R5" s="1"/>
      <c r="S5" s="1"/>
      <c r="T5" s="1"/>
      <c r="U5" s="1"/>
      <c r="V5" s="1"/>
      <c r="W5" s="1"/>
      <c r="X5" s="1"/>
      <c r="Y5" s="1"/>
      <c r="Z5" s="1"/>
    </row>
    <row r="6" ht="12.75" customHeight="1">
      <c r="A6" s="1">
        <v>5.0</v>
      </c>
      <c r="B6" s="42">
        <v>0.0</v>
      </c>
      <c r="C6" s="42">
        <v>0.0</v>
      </c>
      <c r="D6" s="42">
        <v>0.0</v>
      </c>
      <c r="E6" s="42">
        <v>0.0</v>
      </c>
      <c r="F6" s="39">
        <f t="shared" si="1"/>
        <v>0</v>
      </c>
      <c r="G6" s="1" t="str">
        <f>IF(ISERROR(RefStr!E9),"-",UPPER(TRIM(RefStr!E9)))</f>
        <v>OSIJEK</v>
      </c>
      <c r="I6" s="43" t="s">
        <v>40</v>
      </c>
      <c r="J6" s="42">
        <f t="shared" si="2"/>
        <v>0</v>
      </c>
      <c r="K6" s="1"/>
      <c r="L6" s="1"/>
      <c r="M6" s="1"/>
      <c r="N6" s="1"/>
      <c r="O6" s="1"/>
      <c r="P6" s="1"/>
      <c r="Q6" s="1"/>
      <c r="R6" s="1"/>
      <c r="S6" s="1"/>
      <c r="T6" s="1"/>
      <c r="U6" s="1"/>
      <c r="V6" s="1"/>
      <c r="W6" s="1"/>
      <c r="X6" s="1"/>
      <c r="Y6" s="1"/>
      <c r="Z6" s="1"/>
    </row>
    <row r="7" ht="12.75" customHeight="1">
      <c r="A7" s="1">
        <v>6.0</v>
      </c>
      <c r="B7" s="42">
        <v>0.0</v>
      </c>
      <c r="C7" s="42">
        <v>0.0</v>
      </c>
      <c r="D7" s="42">
        <v>0.0</v>
      </c>
      <c r="E7" s="42">
        <v>0.0</v>
      </c>
      <c r="F7" s="39">
        <f t="shared" si="1"/>
        <v>0</v>
      </c>
      <c r="G7" s="1" t="str">
        <f>IF(ISERROR(RefStr!C11),"-",(TRIM(RefStr!C11)))</f>
        <v>Kralja Petra Svačića 36</v>
      </c>
      <c r="I7" s="43" t="s">
        <v>41</v>
      </c>
      <c r="J7" s="42">
        <f t="shared" si="2"/>
        <v>0</v>
      </c>
      <c r="K7" s="1"/>
      <c r="L7" s="1"/>
      <c r="M7" s="1"/>
      <c r="N7" s="1"/>
      <c r="O7" s="1"/>
      <c r="P7" s="1"/>
      <c r="Q7" s="1"/>
      <c r="R7" s="1"/>
      <c r="S7" s="1"/>
      <c r="T7" s="1"/>
      <c r="U7" s="1"/>
      <c r="V7" s="1"/>
      <c r="W7" s="1"/>
      <c r="X7" s="1"/>
      <c r="Y7" s="1"/>
      <c r="Z7" s="1"/>
    </row>
    <row r="8" ht="12.75" customHeight="1">
      <c r="A8" s="1">
        <v>7.0</v>
      </c>
      <c r="B8" s="42">
        <v>0.0</v>
      </c>
      <c r="C8" s="42">
        <v>0.0</v>
      </c>
      <c r="D8" s="42">
        <v>0.0</v>
      </c>
      <c r="E8" s="42">
        <v>0.0</v>
      </c>
      <c r="F8" s="39">
        <f t="shared" si="1"/>
        <v>0</v>
      </c>
      <c r="G8" s="1" t="str">
        <f>TEXT(INT(VALUE(RefStr!C15)),"0000")</f>
        <v>9499</v>
      </c>
      <c r="I8" s="43" t="s">
        <v>42</v>
      </c>
      <c r="J8" s="42">
        <f t="shared" si="2"/>
        <v>0</v>
      </c>
      <c r="K8" s="1"/>
      <c r="L8" s="1"/>
      <c r="M8" s="1"/>
      <c r="N8" s="1"/>
      <c r="O8" s="1"/>
      <c r="P8" s="1"/>
      <c r="Q8" s="1"/>
      <c r="R8" s="1"/>
      <c r="S8" s="1"/>
      <c r="T8" s="1"/>
      <c r="U8" s="1"/>
      <c r="V8" s="1"/>
      <c r="W8" s="1"/>
      <c r="X8" s="1"/>
      <c r="Y8" s="1"/>
      <c r="Z8" s="1"/>
    </row>
    <row r="9" ht="12.75" customHeight="1">
      <c r="A9" s="1">
        <v>8.0</v>
      </c>
      <c r="B9" s="42">
        <v>0.0</v>
      </c>
      <c r="C9" s="42">
        <v>0.0</v>
      </c>
      <c r="D9" s="42">
        <v>0.0</v>
      </c>
      <c r="E9" s="42">
        <v>0.0</v>
      </c>
      <c r="F9" s="39">
        <f t="shared" si="1"/>
        <v>0</v>
      </c>
      <c r="G9" s="1" t="str">
        <f>IF(RefStr!J17&lt;&gt;"",TEXT(INT(VALUE(RefStr!J17)),"00"),"00")</f>
        <v>14</v>
      </c>
      <c r="I9" s="43" t="s">
        <v>43</v>
      </c>
      <c r="J9" s="42">
        <f t="shared" si="2"/>
        <v>0</v>
      </c>
      <c r="K9" s="1"/>
      <c r="L9" s="1"/>
      <c r="M9" s="1"/>
      <c r="N9" s="1"/>
      <c r="O9" s="1"/>
      <c r="P9" s="1"/>
      <c r="Q9" s="1"/>
      <c r="R9" s="1"/>
      <c r="S9" s="1"/>
      <c r="T9" s="1"/>
      <c r="U9" s="1"/>
      <c r="V9" s="1"/>
      <c r="W9" s="1"/>
      <c r="X9" s="1"/>
      <c r="Y9" s="1"/>
      <c r="Z9" s="1"/>
    </row>
    <row r="10" ht="12.75" customHeight="1">
      <c r="A10" s="1">
        <v>9.0</v>
      </c>
      <c r="B10" s="42">
        <v>0.0</v>
      </c>
      <c r="C10" s="42">
        <v>0.0</v>
      </c>
      <c r="D10" s="42">
        <v>0.0</v>
      </c>
      <c r="E10" s="42">
        <v>0.0</v>
      </c>
      <c r="F10" s="39">
        <f t="shared" si="1"/>
        <v>0</v>
      </c>
      <c r="G10" s="1" t="str">
        <f>TEXT(INT(VALUE(RefStr!C17)),"000")</f>
        <v>312</v>
      </c>
      <c r="I10" s="43" t="s">
        <v>44</v>
      </c>
      <c r="J10" s="42">
        <f t="shared" si="2"/>
        <v>0</v>
      </c>
      <c r="K10" s="1"/>
      <c r="L10" s="1"/>
      <c r="M10" s="1"/>
      <c r="N10" s="1"/>
      <c r="O10" s="1"/>
      <c r="P10" s="1"/>
      <c r="Q10" s="1"/>
      <c r="R10" s="1"/>
      <c r="S10" s="1"/>
      <c r="T10" s="1"/>
      <c r="U10" s="1"/>
      <c r="V10" s="1"/>
      <c r="W10" s="1"/>
      <c r="X10" s="1"/>
      <c r="Y10" s="1"/>
      <c r="Z10" s="1"/>
    </row>
    <row r="11" ht="12.75" customHeight="1">
      <c r="A11" s="1">
        <v>10.0</v>
      </c>
      <c r="B11" s="42">
        <v>0.0</v>
      </c>
      <c r="C11" s="42">
        <v>0.0</v>
      </c>
      <c r="D11" s="42">
        <v>0.0</v>
      </c>
      <c r="E11" s="42">
        <v>0.0</v>
      </c>
      <c r="F11" s="39">
        <f t="shared" si="1"/>
        <v>0</v>
      </c>
      <c r="G11" s="1" t="s">
        <v>45</v>
      </c>
      <c r="I11" s="45" t="s">
        <v>46</v>
      </c>
      <c r="J11" s="42">
        <f t="shared" si="2"/>
        <v>0</v>
      </c>
      <c r="K11" s="1"/>
      <c r="L11" s="1"/>
      <c r="M11" s="1"/>
      <c r="N11" s="1"/>
      <c r="O11" s="1"/>
      <c r="P11" s="1"/>
      <c r="Q11" s="1"/>
      <c r="R11" s="1"/>
      <c r="S11" s="1"/>
      <c r="T11" s="1"/>
      <c r="U11" s="1"/>
      <c r="V11" s="1"/>
      <c r="W11" s="1"/>
      <c r="X11" s="1"/>
      <c r="Y11" s="1"/>
      <c r="Z11" s="1"/>
    </row>
    <row r="12" ht="12.75" customHeight="1">
      <c r="A12" s="1">
        <v>11.0</v>
      </c>
      <c r="B12" s="42">
        <v>0.0</v>
      </c>
      <c r="C12" s="42">
        <v>0.0</v>
      </c>
      <c r="D12" s="42">
        <v>0.0</v>
      </c>
      <c r="E12" s="42">
        <v>0.0</v>
      </c>
      <c r="F12" s="39">
        <f t="shared" si="1"/>
        <v>0</v>
      </c>
      <c r="G12" s="1" t="s">
        <v>45</v>
      </c>
      <c r="I12" s="45" t="s">
        <v>47</v>
      </c>
      <c r="J12" s="42">
        <f t="shared" si="2"/>
        <v>0</v>
      </c>
      <c r="K12" s="1"/>
      <c r="L12" s="1"/>
      <c r="M12" s="1"/>
      <c r="N12" s="1"/>
      <c r="O12" s="1"/>
      <c r="P12" s="1"/>
      <c r="Q12" s="1"/>
      <c r="R12" s="1"/>
      <c r="S12" s="1"/>
      <c r="T12" s="1"/>
      <c r="U12" s="1"/>
      <c r="V12" s="1"/>
      <c r="W12" s="1"/>
      <c r="X12" s="1"/>
      <c r="Y12" s="1"/>
      <c r="Z12" s="1"/>
    </row>
    <row r="13" ht="12.75" customHeight="1">
      <c r="A13" s="1">
        <v>12.0</v>
      </c>
      <c r="B13" s="42">
        <v>0.0</v>
      </c>
      <c r="C13" s="42">
        <v>0.0</v>
      </c>
      <c r="D13" s="42">
        <v>0.0</v>
      </c>
      <c r="E13" s="42">
        <v>0.0</v>
      </c>
      <c r="F13" s="39">
        <f t="shared" si="1"/>
        <v>0</v>
      </c>
      <c r="G13" s="1" t="s">
        <v>45</v>
      </c>
      <c r="I13" s="45" t="s">
        <v>48</v>
      </c>
      <c r="J13" s="42">
        <f t="shared" si="2"/>
        <v>0</v>
      </c>
      <c r="K13" s="1"/>
      <c r="L13" s="1"/>
      <c r="M13" s="1"/>
      <c r="N13" s="1"/>
      <c r="O13" s="1"/>
      <c r="P13" s="1"/>
      <c r="Q13" s="1"/>
      <c r="R13" s="1"/>
      <c r="S13" s="1"/>
      <c r="T13" s="1"/>
      <c r="U13" s="1"/>
      <c r="V13" s="1"/>
      <c r="W13" s="1"/>
      <c r="X13" s="1"/>
      <c r="Y13" s="1"/>
      <c r="Z13" s="1"/>
    </row>
    <row r="14" ht="12.75" customHeight="1">
      <c r="A14" s="1">
        <v>13.0</v>
      </c>
      <c r="B14" s="42">
        <v>0.0</v>
      </c>
      <c r="C14" s="42">
        <v>0.0</v>
      </c>
      <c r="D14" s="42">
        <v>0.0</v>
      </c>
      <c r="E14" s="42">
        <v>0.0</v>
      </c>
      <c r="F14" s="39">
        <f t="shared" si="1"/>
        <v>0</v>
      </c>
      <c r="G14" s="1" t="s">
        <v>45</v>
      </c>
      <c r="I14" s="45" t="s">
        <v>49</v>
      </c>
      <c r="J14" s="42">
        <f t="shared" si="2"/>
        <v>0</v>
      </c>
      <c r="K14" s="1"/>
      <c r="L14" s="1"/>
      <c r="M14" s="1"/>
      <c r="N14" s="1"/>
      <c r="O14" s="1"/>
      <c r="P14" s="1"/>
      <c r="Q14" s="1"/>
      <c r="R14" s="1"/>
      <c r="S14" s="1"/>
      <c r="T14" s="1"/>
      <c r="U14" s="1"/>
      <c r="V14" s="1"/>
      <c r="W14" s="1"/>
      <c r="X14" s="1"/>
      <c r="Y14" s="1"/>
      <c r="Z14" s="1"/>
    </row>
    <row r="15" ht="12.75" customHeight="1">
      <c r="A15" s="1">
        <v>14.0</v>
      </c>
      <c r="B15" s="42">
        <v>0.0</v>
      </c>
      <c r="C15" s="42">
        <v>0.0</v>
      </c>
      <c r="D15" s="42">
        <v>0.0</v>
      </c>
      <c r="E15" s="42">
        <v>0.0</v>
      </c>
      <c r="F15" s="39">
        <f t="shared" si="1"/>
        <v>0</v>
      </c>
      <c r="G15" s="1" t="s">
        <v>45</v>
      </c>
      <c r="I15" s="45" t="s">
        <v>50</v>
      </c>
      <c r="J15" s="42">
        <f t="shared" si="2"/>
        <v>0</v>
      </c>
      <c r="K15" s="1"/>
      <c r="L15" s="1"/>
      <c r="M15" s="1"/>
      <c r="N15" s="1"/>
      <c r="O15" s="1"/>
      <c r="P15" s="1"/>
      <c r="Q15" s="1"/>
      <c r="R15" s="1"/>
      <c r="S15" s="1"/>
      <c r="T15" s="1"/>
      <c r="U15" s="1"/>
      <c r="V15" s="1"/>
      <c r="W15" s="1"/>
      <c r="X15" s="1"/>
      <c r="Y15" s="1"/>
      <c r="Z15" s="1"/>
    </row>
    <row r="16" ht="12.75" customHeight="1">
      <c r="A16" s="1">
        <v>15.0</v>
      </c>
      <c r="B16" s="42">
        <v>0.0</v>
      </c>
      <c r="C16" s="42">
        <v>0.0</v>
      </c>
      <c r="D16" s="42">
        <v>0.0</v>
      </c>
      <c r="E16" s="42">
        <v>0.0</v>
      </c>
      <c r="F16" s="39">
        <f t="shared" si="1"/>
        <v>0</v>
      </c>
      <c r="G16" s="1" t="s">
        <v>45</v>
      </c>
      <c r="I16" s="45" t="s">
        <v>51</v>
      </c>
      <c r="J16" s="42">
        <f t="shared" si="2"/>
        <v>0</v>
      </c>
      <c r="K16" s="1"/>
      <c r="L16" s="1"/>
      <c r="M16" s="1"/>
      <c r="N16" s="1"/>
      <c r="O16" s="1"/>
      <c r="P16" s="1"/>
      <c r="Q16" s="1"/>
      <c r="R16" s="1"/>
      <c r="S16" s="1"/>
      <c r="T16" s="1"/>
      <c r="U16" s="1"/>
      <c r="V16" s="1"/>
      <c r="W16" s="1"/>
      <c r="X16" s="1"/>
      <c r="Y16" s="1"/>
      <c r="Z16" s="1"/>
    </row>
    <row r="17" ht="12.75" customHeight="1">
      <c r="A17" s="1">
        <v>16.0</v>
      </c>
      <c r="B17" s="42">
        <v>0.0</v>
      </c>
      <c r="C17" s="42">
        <v>0.0</v>
      </c>
      <c r="D17" s="42">
        <v>0.0</v>
      </c>
      <c r="E17" s="42">
        <v>0.0</v>
      </c>
      <c r="F17" s="39">
        <f t="shared" si="1"/>
        <v>0</v>
      </c>
      <c r="G17" s="1" t="s">
        <v>45</v>
      </c>
      <c r="I17" s="45" t="s">
        <v>52</v>
      </c>
      <c r="J17" s="42">
        <f t="shared" si="2"/>
        <v>0</v>
      </c>
      <c r="K17" s="1"/>
      <c r="L17" s="1"/>
      <c r="M17" s="1"/>
      <c r="N17" s="1"/>
      <c r="O17" s="1"/>
      <c r="P17" s="1"/>
      <c r="Q17" s="1"/>
      <c r="R17" s="1"/>
      <c r="S17" s="1"/>
      <c r="T17" s="1"/>
      <c r="U17" s="1"/>
      <c r="V17" s="1"/>
      <c r="W17" s="1"/>
      <c r="X17" s="1"/>
      <c r="Y17" s="1"/>
      <c r="Z17" s="1"/>
    </row>
    <row r="18" ht="12.75" customHeight="1">
      <c r="A18" s="1">
        <v>17.0</v>
      </c>
      <c r="B18" s="42">
        <v>0.0</v>
      </c>
      <c r="C18" s="42">
        <v>0.0</v>
      </c>
      <c r="D18" s="42">
        <v>0.0</v>
      </c>
      <c r="E18" s="42">
        <v>0.0</v>
      </c>
      <c r="F18" s="39">
        <f t="shared" si="1"/>
        <v>0</v>
      </c>
      <c r="G18" s="1" t="str">
        <f>IF(ISERROR(RefStr!D39),"-",UPPER(TRIM(RefStr!D39)))</f>
        <v>GORAN ĐAKOVIĆ</v>
      </c>
      <c r="I18" s="45" t="s">
        <v>53</v>
      </c>
      <c r="J18" s="42">
        <f t="shared" si="2"/>
        <v>0</v>
      </c>
      <c r="K18" s="1"/>
      <c r="L18" s="1"/>
      <c r="M18" s="1"/>
      <c r="N18" s="1"/>
      <c r="O18" s="1"/>
      <c r="P18" s="1"/>
      <c r="Q18" s="1"/>
      <c r="R18" s="1"/>
      <c r="S18" s="1"/>
      <c r="T18" s="1"/>
      <c r="U18" s="1"/>
      <c r="V18" s="1"/>
      <c r="W18" s="1"/>
      <c r="X18" s="1"/>
      <c r="Y18" s="1"/>
      <c r="Z18" s="1"/>
    </row>
    <row r="19" ht="12.75" customHeight="1">
      <c r="A19" s="1">
        <v>18.0</v>
      </c>
      <c r="B19" s="42">
        <v>0.0</v>
      </c>
      <c r="C19" s="42">
        <v>0.0</v>
      </c>
      <c r="D19" s="42">
        <v>0.0</v>
      </c>
      <c r="E19" s="42">
        <v>0.0</v>
      </c>
      <c r="F19" s="39">
        <f t="shared" si="1"/>
        <v>0</v>
      </c>
      <c r="G19" s="1"/>
      <c r="I19" s="45" t="s">
        <v>54</v>
      </c>
      <c r="J19" s="42">
        <f t="shared" si="2"/>
        <v>0</v>
      </c>
      <c r="K19" s="1"/>
      <c r="L19" s="1"/>
      <c r="M19" s="1"/>
      <c r="N19" s="1"/>
      <c r="O19" s="1"/>
      <c r="P19" s="1"/>
      <c r="Q19" s="1"/>
      <c r="R19" s="1"/>
      <c r="S19" s="1"/>
      <c r="T19" s="1"/>
      <c r="U19" s="1"/>
      <c r="V19" s="1"/>
      <c r="W19" s="1"/>
      <c r="X19" s="1"/>
      <c r="Y19" s="1"/>
      <c r="Z19" s="1"/>
    </row>
    <row r="20" ht="12.75" customHeight="1">
      <c r="A20" s="1">
        <v>19.0</v>
      </c>
      <c r="B20" s="42">
        <v>0.0</v>
      </c>
      <c r="C20" s="42">
        <v>0.0</v>
      </c>
      <c r="D20" s="42">
        <v>0.0</v>
      </c>
      <c r="E20" s="42">
        <v>0.0</v>
      </c>
      <c r="F20" s="39">
        <f t="shared" si="1"/>
        <v>0</v>
      </c>
      <c r="G20" s="1" t="str">
        <f>IF(ISERROR(RefStr!D43),"-",UPPER(TRIM(RefStr!D43)))</f>
        <v>SANJA KOPF</v>
      </c>
      <c r="I20" s="43" t="s">
        <v>55</v>
      </c>
      <c r="J20" s="42">
        <f t="shared" si="2"/>
        <v>0</v>
      </c>
      <c r="K20" s="1"/>
      <c r="L20" s="1"/>
      <c r="M20" s="1"/>
      <c r="N20" s="1"/>
      <c r="O20" s="1"/>
      <c r="P20" s="1"/>
      <c r="Q20" s="1"/>
      <c r="R20" s="1"/>
      <c r="S20" s="1"/>
      <c r="T20" s="1"/>
      <c r="U20" s="1"/>
      <c r="V20" s="1"/>
      <c r="W20" s="1"/>
      <c r="X20" s="1"/>
      <c r="Y20" s="1"/>
      <c r="Z20" s="1"/>
    </row>
    <row r="21" ht="12.75" customHeight="1">
      <c r="A21" s="1">
        <v>20.0</v>
      </c>
      <c r="B21" s="42">
        <v>0.0</v>
      </c>
      <c r="C21" s="42">
        <v>0.0</v>
      </c>
      <c r="D21" s="42">
        <v>0.0</v>
      </c>
      <c r="E21" s="42">
        <v>0.0</v>
      </c>
      <c r="F21" s="39">
        <f t="shared" si="1"/>
        <v>0</v>
      </c>
      <c r="G21" s="1" t="str">
        <f>IF(ISERROR(RefStr!D45),"-",UPPER(TRIM(RefStr!D45)))</f>
        <v>031369100</v>
      </c>
      <c r="I21" s="43" t="s">
        <v>56</v>
      </c>
      <c r="J21" s="42">
        <f t="shared" si="2"/>
        <v>0</v>
      </c>
      <c r="K21" s="1"/>
      <c r="L21" s="1"/>
      <c r="M21" s="1"/>
      <c r="N21" s="1"/>
      <c r="O21" s="1"/>
      <c r="P21" s="1"/>
      <c r="Q21" s="1"/>
      <c r="R21" s="1"/>
      <c r="S21" s="1"/>
      <c r="T21" s="1"/>
      <c r="U21" s="1"/>
      <c r="V21" s="1"/>
      <c r="W21" s="1"/>
      <c r="X21" s="1"/>
      <c r="Y21" s="1"/>
      <c r="Z21" s="1"/>
    </row>
    <row r="22" ht="12.75" customHeight="1">
      <c r="A22" s="1">
        <v>21.0</v>
      </c>
      <c r="B22" s="42">
        <v>0.0</v>
      </c>
      <c r="C22" s="42">
        <v>0.0</v>
      </c>
      <c r="D22" s="42">
        <v>0.0</v>
      </c>
      <c r="E22" s="42">
        <v>0.0</v>
      </c>
      <c r="F22" s="39">
        <f t="shared" si="1"/>
        <v>0</v>
      </c>
      <c r="G22" s="1" t="str">
        <f>IF(ISERROR(RefStr!D47),"-",UPPER(TRIM(RefStr!D47)))</f>
        <v>031368696</v>
      </c>
      <c r="I22" s="45" t="s">
        <v>57</v>
      </c>
      <c r="J22" s="42">
        <f t="shared" si="2"/>
        <v>0</v>
      </c>
      <c r="K22" s="1"/>
      <c r="L22" s="1"/>
      <c r="M22" s="1"/>
      <c r="N22" s="1"/>
      <c r="O22" s="1"/>
      <c r="P22" s="1"/>
      <c r="Q22" s="1"/>
      <c r="R22" s="1"/>
      <c r="S22" s="1"/>
      <c r="T22" s="1"/>
      <c r="U22" s="1"/>
      <c r="V22" s="1"/>
      <c r="W22" s="1"/>
      <c r="X22" s="1"/>
      <c r="Y22" s="1"/>
      <c r="Z22" s="1"/>
    </row>
    <row r="23" ht="12.75" customHeight="1">
      <c r="A23" s="1">
        <v>22.0</v>
      </c>
      <c r="B23" s="42">
        <v>0.0</v>
      </c>
      <c r="C23" s="42">
        <v>0.0</v>
      </c>
      <c r="D23" s="42">
        <v>0.0</v>
      </c>
      <c r="E23" s="42">
        <v>0.0</v>
      </c>
      <c r="F23" s="39">
        <f t="shared" si="1"/>
        <v>0</v>
      </c>
      <c r="G23" s="1" t="str">
        <f>IF(ISERROR(RefStr!D49),"-",LOWER(TRIM(RefStr!D49)))</f>
        <v>radiusdo@inet.hr</v>
      </c>
      <c r="I23" s="45" t="s">
        <v>58</v>
      </c>
      <c r="J23" s="42">
        <f t="shared" si="2"/>
        <v>0</v>
      </c>
      <c r="K23" s="1"/>
      <c r="L23" s="1"/>
      <c r="M23" s="1"/>
      <c r="N23" s="1"/>
      <c r="O23" s="1"/>
      <c r="P23" s="1"/>
      <c r="Q23" s="1"/>
      <c r="R23" s="1"/>
      <c r="S23" s="1"/>
      <c r="T23" s="1"/>
      <c r="U23" s="1"/>
      <c r="V23" s="1"/>
      <c r="W23" s="1"/>
      <c r="X23" s="1"/>
      <c r="Y23" s="1"/>
      <c r="Z23" s="1"/>
    </row>
    <row r="24" ht="12.75" customHeight="1">
      <c r="A24" s="1">
        <v>23.0</v>
      </c>
      <c r="B24" s="42">
        <v>0.0</v>
      </c>
      <c r="C24" s="42">
        <v>0.0</v>
      </c>
      <c r="D24" s="42">
        <v>0.0</v>
      </c>
      <c r="E24" s="42">
        <v>0.0</v>
      </c>
      <c r="F24" s="39">
        <f t="shared" si="1"/>
        <v>0</v>
      </c>
      <c r="G24" s="1"/>
      <c r="I24" s="45" t="s">
        <v>59</v>
      </c>
      <c r="J24" s="42">
        <f t="shared" si="2"/>
        <v>0</v>
      </c>
      <c r="K24" s="1"/>
      <c r="L24" s="1"/>
      <c r="M24" s="1"/>
      <c r="N24" s="1"/>
      <c r="O24" s="1"/>
      <c r="P24" s="1"/>
      <c r="Q24" s="1"/>
      <c r="R24" s="1"/>
      <c r="S24" s="1"/>
      <c r="T24" s="1"/>
      <c r="U24" s="1"/>
      <c r="V24" s="1"/>
      <c r="W24" s="1"/>
      <c r="X24" s="1"/>
      <c r="Y24" s="1"/>
      <c r="Z24" s="1"/>
    </row>
    <row r="25" ht="12.75" customHeight="1">
      <c r="A25" s="1">
        <v>24.0</v>
      </c>
      <c r="B25" s="42">
        <v>0.0</v>
      </c>
      <c r="C25" s="42">
        <v>0.0</v>
      </c>
      <c r="D25" s="42">
        <v>0.0</v>
      </c>
      <c r="E25" s="42">
        <v>0.0</v>
      </c>
      <c r="F25" s="39">
        <f t="shared" si="1"/>
        <v>0</v>
      </c>
      <c r="G25" s="1"/>
      <c r="I25" s="45" t="s">
        <v>60</v>
      </c>
      <c r="J25" s="42">
        <f t="shared" si="2"/>
        <v>0</v>
      </c>
      <c r="K25" s="1"/>
      <c r="L25" s="1"/>
      <c r="M25" s="1"/>
      <c r="N25" s="1"/>
      <c r="O25" s="1"/>
      <c r="P25" s="1"/>
      <c r="Q25" s="1"/>
      <c r="R25" s="1"/>
      <c r="S25" s="1"/>
      <c r="T25" s="1"/>
      <c r="U25" s="1"/>
      <c r="V25" s="1"/>
      <c r="W25" s="1"/>
      <c r="X25" s="1"/>
      <c r="Y25" s="1"/>
      <c r="Z25" s="1"/>
    </row>
    <row r="26" ht="12.75" customHeight="1">
      <c r="A26" s="1">
        <v>25.0</v>
      </c>
      <c r="B26" s="42">
        <v>0.0</v>
      </c>
      <c r="C26" s="42">
        <v>0.0</v>
      </c>
      <c r="D26" s="42">
        <v>0.0</v>
      </c>
      <c r="E26" s="42">
        <v>0.0</v>
      </c>
      <c r="F26" s="39">
        <f t="shared" si="1"/>
        <v>0</v>
      </c>
      <c r="G26" s="1" t="str">
        <f>MID(TRIM(RefStr!J15),1,4)</f>
        <v>2022</v>
      </c>
      <c r="I26" s="43" t="s">
        <v>61</v>
      </c>
      <c r="J26" s="42">
        <f t="shared" si="2"/>
        <v>0</v>
      </c>
      <c r="K26" s="1"/>
      <c r="L26" s="1"/>
      <c r="M26" s="1"/>
      <c r="N26" s="1"/>
      <c r="O26" s="1"/>
      <c r="P26" s="1"/>
      <c r="Q26" s="1"/>
      <c r="R26" s="1"/>
      <c r="S26" s="1"/>
      <c r="T26" s="1"/>
      <c r="U26" s="1"/>
      <c r="V26" s="1"/>
      <c r="W26" s="1"/>
      <c r="X26" s="1"/>
      <c r="Y26" s="1"/>
      <c r="Z26" s="1"/>
    </row>
    <row r="27" ht="12.75" customHeight="1">
      <c r="A27" s="1">
        <v>26.0</v>
      </c>
      <c r="B27" s="42">
        <v>0.0</v>
      </c>
      <c r="C27" s="42">
        <v>0.0</v>
      </c>
      <c r="D27" s="42">
        <v>0.0</v>
      </c>
      <c r="E27" s="42">
        <v>0.0</v>
      </c>
      <c r="F27" s="39">
        <f t="shared" si="1"/>
        <v>0</v>
      </c>
      <c r="G27" s="46">
        <f>SUM(F2:F51)</f>
        <v>0</v>
      </c>
      <c r="I27" s="43" t="s">
        <v>62</v>
      </c>
      <c r="J27" s="42">
        <f t="shared" si="2"/>
        <v>0</v>
      </c>
      <c r="K27" s="1"/>
      <c r="L27" s="1"/>
      <c r="M27" s="1"/>
      <c r="N27" s="1"/>
      <c r="O27" s="1"/>
      <c r="P27" s="1"/>
      <c r="Q27" s="1"/>
      <c r="R27" s="1"/>
      <c r="S27" s="1"/>
      <c r="T27" s="1"/>
      <c r="U27" s="1"/>
      <c r="V27" s="1"/>
      <c r="W27" s="1"/>
      <c r="X27" s="1"/>
      <c r="Y27" s="1"/>
      <c r="Z27" s="1"/>
    </row>
    <row r="28" ht="12.75" customHeight="1">
      <c r="A28" s="1">
        <v>27.0</v>
      </c>
      <c r="B28" s="42">
        <v>0.0</v>
      </c>
      <c r="C28" s="42">
        <v>0.0</v>
      </c>
      <c r="D28" s="42">
        <v>0.0</v>
      </c>
      <c r="E28" s="42">
        <v>0.0</v>
      </c>
      <c r="F28" s="39">
        <f t="shared" si="1"/>
        <v>0</v>
      </c>
      <c r="G28" s="1" t="s">
        <v>45</v>
      </c>
      <c r="H28" s="1"/>
      <c r="I28" s="43" t="s">
        <v>63</v>
      </c>
      <c r="J28" s="42">
        <f t="shared" si="2"/>
        <v>0</v>
      </c>
      <c r="K28" s="1"/>
      <c r="L28" s="1"/>
      <c r="M28" s="1"/>
      <c r="N28" s="1"/>
      <c r="O28" s="1"/>
      <c r="P28" s="1"/>
      <c r="Q28" s="1"/>
      <c r="R28" s="1"/>
      <c r="S28" s="1"/>
      <c r="T28" s="1"/>
      <c r="U28" s="1"/>
      <c r="V28" s="1"/>
      <c r="W28" s="1"/>
      <c r="X28" s="1"/>
      <c r="Y28" s="1"/>
      <c r="Z28" s="1"/>
    </row>
    <row r="29" ht="12.75" customHeight="1">
      <c r="A29" s="1">
        <v>28.0</v>
      </c>
      <c r="B29" s="42">
        <v>0.0</v>
      </c>
      <c r="C29" s="42">
        <v>0.0</v>
      </c>
      <c r="D29" s="42">
        <v>0.0</v>
      </c>
      <c r="E29" s="42">
        <v>0.0</v>
      </c>
      <c r="F29" s="39">
        <f t="shared" si="1"/>
        <v>0</v>
      </c>
      <c r="G29" s="1" t="str">
        <f>MID(TRIM(RefStr!J15),6,2)</f>
        <v>12</v>
      </c>
      <c r="I29" s="43" t="s">
        <v>64</v>
      </c>
      <c r="J29" s="42">
        <f t="shared" si="2"/>
        <v>0</v>
      </c>
      <c r="K29" s="1"/>
      <c r="L29" s="1"/>
      <c r="M29" s="1"/>
      <c r="N29" s="1"/>
      <c r="O29" s="1"/>
      <c r="P29" s="1"/>
      <c r="Q29" s="1"/>
      <c r="R29" s="1"/>
      <c r="S29" s="1"/>
      <c r="T29" s="1"/>
      <c r="U29" s="1"/>
      <c r="V29" s="1"/>
      <c r="W29" s="1"/>
      <c r="X29" s="1"/>
      <c r="Y29" s="1"/>
      <c r="Z29" s="1"/>
    </row>
    <row r="30" ht="12.75" customHeight="1">
      <c r="A30" s="1">
        <v>29.0</v>
      </c>
      <c r="B30" s="42">
        <v>0.0</v>
      </c>
      <c r="C30" s="42">
        <v>0.0</v>
      </c>
      <c r="D30" s="42">
        <v>0.0</v>
      </c>
      <c r="E30" s="42">
        <v>0.0</v>
      </c>
      <c r="F30" s="39">
        <f t="shared" si="1"/>
        <v>0</v>
      </c>
      <c r="G30" s="1">
        <f>PraviPod707!G30</f>
        <v>603</v>
      </c>
      <c r="I30" s="43" t="s">
        <v>65</v>
      </c>
      <c r="J30" s="42">
        <f t="shared" si="2"/>
        <v>0</v>
      </c>
      <c r="K30" s="1"/>
      <c r="L30" s="1"/>
      <c r="M30" s="1"/>
      <c r="N30" s="1"/>
      <c r="O30" s="1"/>
      <c r="P30" s="1"/>
      <c r="Q30" s="1"/>
      <c r="R30" s="1"/>
      <c r="S30" s="1"/>
      <c r="T30" s="1"/>
      <c r="U30" s="1"/>
      <c r="V30" s="1"/>
      <c r="W30" s="1"/>
      <c r="X30" s="1"/>
      <c r="Y30" s="1"/>
      <c r="Z30" s="1"/>
    </row>
    <row r="31" ht="12.75" customHeight="1">
      <c r="A31" s="1">
        <v>30.0</v>
      </c>
      <c r="B31" s="42">
        <v>0.0</v>
      </c>
      <c r="C31" s="42">
        <v>0.0</v>
      </c>
      <c r="D31" s="42">
        <v>0.0</v>
      </c>
      <c r="E31" s="42">
        <v>0.0</v>
      </c>
      <c r="F31" s="39">
        <f t="shared" si="1"/>
        <v>0</v>
      </c>
      <c r="G31" s="1">
        <v>709.0</v>
      </c>
      <c r="I31" s="43" t="s">
        <v>66</v>
      </c>
      <c r="J31" s="42">
        <f t="shared" si="2"/>
        <v>0</v>
      </c>
      <c r="K31" s="1"/>
      <c r="L31" s="1"/>
      <c r="M31" s="1"/>
      <c r="N31" s="1"/>
      <c r="O31" s="1"/>
      <c r="P31" s="1"/>
      <c r="Q31" s="1"/>
      <c r="R31" s="1"/>
      <c r="S31" s="1"/>
      <c r="T31" s="1"/>
      <c r="U31" s="1"/>
      <c r="V31" s="1"/>
      <c r="W31" s="1"/>
      <c r="X31" s="1"/>
      <c r="Y31" s="1"/>
      <c r="Z31" s="1"/>
    </row>
    <row r="32" ht="12.75" customHeight="1">
      <c r="A32" s="1">
        <v>31.0</v>
      </c>
      <c r="B32" s="42">
        <v>0.0</v>
      </c>
      <c r="C32" s="42">
        <v>0.0</v>
      </c>
      <c r="D32" s="42">
        <v>0.0</v>
      </c>
      <c r="E32" s="42">
        <v>0.0</v>
      </c>
      <c r="F32" s="39">
        <f t="shared" si="1"/>
        <v>0</v>
      </c>
      <c r="G32" s="1">
        <v>0.0</v>
      </c>
      <c r="I32" s="43" t="s">
        <v>67</v>
      </c>
      <c r="J32" s="42">
        <f t="shared" si="2"/>
        <v>0</v>
      </c>
      <c r="K32" s="1"/>
      <c r="L32" s="1"/>
      <c r="M32" s="1"/>
      <c r="N32" s="1"/>
      <c r="O32" s="1"/>
      <c r="P32" s="1"/>
      <c r="Q32" s="1"/>
      <c r="R32" s="1"/>
      <c r="S32" s="1"/>
      <c r="T32" s="1"/>
      <c r="U32" s="1"/>
      <c r="V32" s="1"/>
      <c r="W32" s="1"/>
      <c r="X32" s="1"/>
      <c r="Y32" s="1"/>
      <c r="Z32" s="1"/>
    </row>
    <row r="33" ht="12.75" customHeight="1">
      <c r="A33" s="1">
        <v>32.0</v>
      </c>
      <c r="B33" s="42">
        <v>0.0</v>
      </c>
      <c r="C33" s="42">
        <v>0.0</v>
      </c>
      <c r="D33" s="42">
        <v>0.0</v>
      </c>
      <c r="E33" s="42">
        <v>0.0</v>
      </c>
      <c r="F33" s="39">
        <f t="shared" si="1"/>
        <v>0</v>
      </c>
      <c r="G33" s="1">
        <v>0.0</v>
      </c>
      <c r="I33" s="43" t="s">
        <v>68</v>
      </c>
      <c r="J33" s="42">
        <f t="shared" si="2"/>
        <v>0</v>
      </c>
      <c r="K33" s="1"/>
      <c r="L33" s="1"/>
      <c r="M33" s="1"/>
      <c r="N33" s="1"/>
      <c r="O33" s="1"/>
      <c r="P33" s="1"/>
      <c r="Q33" s="1"/>
      <c r="R33" s="1"/>
      <c r="S33" s="1"/>
      <c r="T33" s="1"/>
      <c r="U33" s="1"/>
      <c r="V33" s="1"/>
      <c r="W33" s="1"/>
      <c r="X33" s="1"/>
      <c r="Y33" s="1"/>
      <c r="Z33" s="1"/>
    </row>
    <row r="34" ht="12.75" customHeight="1">
      <c r="A34" s="1">
        <v>33.0</v>
      </c>
      <c r="B34" s="42">
        <v>0.0</v>
      </c>
      <c r="C34" s="42">
        <v>0.0</v>
      </c>
      <c r="D34" s="42">
        <v>0.0</v>
      </c>
      <c r="E34" s="42">
        <v>0.0</v>
      </c>
      <c r="F34" s="39">
        <f t="shared" si="1"/>
        <v>0</v>
      </c>
      <c r="G34" s="1">
        <v>0.0</v>
      </c>
      <c r="I34" s="43" t="s">
        <v>69</v>
      </c>
      <c r="J34" s="42">
        <f t="shared" si="2"/>
        <v>0</v>
      </c>
      <c r="K34" s="1"/>
      <c r="L34" s="1"/>
      <c r="M34" s="1"/>
      <c r="N34" s="1"/>
      <c r="O34" s="1"/>
      <c r="P34" s="1"/>
      <c r="Q34" s="1"/>
      <c r="R34" s="1"/>
      <c r="S34" s="1"/>
      <c r="T34" s="1"/>
      <c r="U34" s="1"/>
      <c r="V34" s="1"/>
      <c r="W34" s="1"/>
      <c r="X34" s="1"/>
      <c r="Y34" s="1"/>
      <c r="Z34" s="1"/>
    </row>
    <row r="35" ht="12.75" customHeight="1">
      <c r="A35" s="1">
        <v>34.0</v>
      </c>
      <c r="B35" s="42">
        <v>0.0</v>
      </c>
      <c r="C35" s="42">
        <v>0.0</v>
      </c>
      <c r="D35" s="42">
        <v>0.0</v>
      </c>
      <c r="E35" s="42">
        <v>0.0</v>
      </c>
      <c r="F35" s="39">
        <f t="shared" si="1"/>
        <v>0</v>
      </c>
      <c r="G35" s="1">
        <v>0.0</v>
      </c>
      <c r="I35" s="43" t="s">
        <v>70</v>
      </c>
      <c r="J35" s="42">
        <f t="shared" si="2"/>
        <v>0</v>
      </c>
      <c r="K35" s="1"/>
      <c r="L35" s="1"/>
      <c r="M35" s="1"/>
      <c r="N35" s="1"/>
      <c r="O35" s="1"/>
      <c r="P35" s="1"/>
      <c r="Q35" s="1"/>
      <c r="R35" s="1"/>
      <c r="S35" s="1"/>
      <c r="T35" s="1"/>
      <c r="U35" s="1"/>
      <c r="V35" s="1"/>
      <c r="W35" s="1"/>
      <c r="X35" s="1"/>
      <c r="Y35" s="1"/>
      <c r="Z35" s="1"/>
    </row>
    <row r="36" ht="12.75" customHeight="1">
      <c r="A36" s="1">
        <v>35.0</v>
      </c>
      <c r="B36" s="42">
        <v>0.0</v>
      </c>
      <c r="C36" s="42">
        <v>0.0</v>
      </c>
      <c r="D36" s="42">
        <v>0.0</v>
      </c>
      <c r="E36" s="42">
        <v>0.0</v>
      </c>
      <c r="F36" s="39">
        <f t="shared" si="1"/>
        <v>0</v>
      </c>
      <c r="G36" s="1">
        <v>0.0</v>
      </c>
      <c r="I36" s="43" t="s">
        <v>71</v>
      </c>
      <c r="J36" s="42">
        <f t="shared" si="2"/>
        <v>0</v>
      </c>
      <c r="K36" s="1"/>
      <c r="L36" s="1"/>
      <c r="M36" s="1"/>
      <c r="N36" s="1"/>
      <c r="O36" s="1"/>
      <c r="P36" s="1"/>
      <c r="Q36" s="1"/>
      <c r="R36" s="1"/>
      <c r="S36" s="1"/>
      <c r="T36" s="1"/>
      <c r="U36" s="1"/>
      <c r="V36" s="1"/>
      <c r="W36" s="1"/>
      <c r="X36" s="1"/>
      <c r="Y36" s="1"/>
      <c r="Z36" s="1"/>
    </row>
    <row r="37" ht="12.75" customHeight="1">
      <c r="A37" s="1">
        <v>36.0</v>
      </c>
      <c r="B37" s="42">
        <v>0.0</v>
      </c>
      <c r="C37" s="42">
        <v>0.0</v>
      </c>
      <c r="D37" s="42">
        <v>0.0</v>
      </c>
      <c r="E37" s="42">
        <v>0.0</v>
      </c>
      <c r="F37" s="39">
        <f t="shared" si="1"/>
        <v>0</v>
      </c>
      <c r="G37" s="42">
        <f>SUM(J2:J51)</f>
        <v>0</v>
      </c>
      <c r="I37" s="43" t="s">
        <v>72</v>
      </c>
      <c r="J37" s="42">
        <f t="shared" si="2"/>
        <v>0</v>
      </c>
      <c r="K37" s="1"/>
      <c r="L37" s="1"/>
      <c r="M37" s="1"/>
      <c r="N37" s="1"/>
      <c r="O37" s="1"/>
      <c r="P37" s="1"/>
      <c r="Q37" s="1"/>
      <c r="R37" s="1"/>
      <c r="S37" s="1"/>
      <c r="T37" s="1"/>
      <c r="U37" s="1"/>
      <c r="V37" s="1"/>
      <c r="W37" s="1"/>
      <c r="X37" s="1"/>
      <c r="Y37" s="1"/>
      <c r="Z37" s="1"/>
    </row>
    <row r="38" ht="12.75" customHeight="1">
      <c r="A38" s="1">
        <v>37.0</v>
      </c>
      <c r="B38" s="42">
        <v>0.0</v>
      </c>
      <c r="C38" s="42">
        <v>0.0</v>
      </c>
      <c r="D38" s="42">
        <v>0.0</v>
      </c>
      <c r="E38" s="42">
        <v>0.0</v>
      </c>
      <c r="F38" s="39">
        <f t="shared" si="1"/>
        <v>0</v>
      </c>
      <c r="G38" s="1" t="str">
        <f>TEXT(INT(VALUE(RefStr!J13)),"00000000000")</f>
        <v>09811369702</v>
      </c>
      <c r="I38" s="43" t="s">
        <v>73</v>
      </c>
      <c r="J38" s="42">
        <f t="shared" si="2"/>
        <v>0</v>
      </c>
      <c r="K38" s="1"/>
      <c r="L38" s="1"/>
      <c r="M38" s="1"/>
      <c r="N38" s="1"/>
      <c r="O38" s="1"/>
      <c r="P38" s="1"/>
      <c r="Q38" s="1"/>
      <c r="R38" s="1"/>
      <c r="S38" s="1"/>
      <c r="T38" s="1"/>
      <c r="U38" s="1"/>
      <c r="V38" s="1"/>
      <c r="W38" s="1"/>
      <c r="X38" s="1"/>
      <c r="Y38" s="1"/>
      <c r="Z38" s="1"/>
    </row>
    <row r="39" ht="12.75" customHeight="1">
      <c r="A39" s="1">
        <v>38.0</v>
      </c>
      <c r="B39" s="42">
        <v>0.0</v>
      </c>
      <c r="C39" s="42">
        <v>0.0</v>
      </c>
      <c r="D39" s="42">
        <v>0.0</v>
      </c>
      <c r="E39" s="42">
        <v>0.0</v>
      </c>
      <c r="F39" s="39">
        <f t="shared" si="1"/>
        <v>0</v>
      </c>
      <c r="G39" s="1" t="str">
        <f>TEXT(INT(VALUE(RefStr!J9)),"00000")</f>
        <v>96962</v>
      </c>
      <c r="I39" s="43" t="s">
        <v>74</v>
      </c>
      <c r="J39" s="42">
        <f t="shared" si="2"/>
        <v>0</v>
      </c>
      <c r="K39" s="1"/>
      <c r="L39" s="1"/>
      <c r="M39" s="1"/>
      <c r="N39" s="1"/>
      <c r="O39" s="1"/>
      <c r="P39" s="1"/>
      <c r="Q39" s="1"/>
      <c r="R39" s="1"/>
      <c r="S39" s="1"/>
      <c r="T39" s="1"/>
      <c r="U39" s="1"/>
      <c r="V39" s="1"/>
      <c r="W39" s="1"/>
      <c r="X39" s="1"/>
      <c r="Y39" s="1"/>
      <c r="Z39" s="1"/>
    </row>
    <row r="40" ht="12.75" customHeight="1">
      <c r="A40" s="1">
        <v>39.0</v>
      </c>
      <c r="B40" s="42">
        <v>0.0</v>
      </c>
      <c r="C40" s="42">
        <v>0.0</v>
      </c>
      <c r="D40" s="42">
        <v>0.0</v>
      </c>
      <c r="E40" s="42">
        <v>0.0</v>
      </c>
      <c r="F40" s="39">
        <f t="shared" si="1"/>
        <v>0</v>
      </c>
      <c r="G40" s="47" t="str">
        <f>RefStr!J19</f>
        <v>DA</v>
      </c>
      <c r="I40" s="43" t="s">
        <v>75</v>
      </c>
      <c r="J40" s="42">
        <f t="shared" si="2"/>
        <v>0</v>
      </c>
      <c r="K40" s="1"/>
      <c r="L40" s="1"/>
      <c r="M40" s="1"/>
      <c r="N40" s="1"/>
      <c r="O40" s="1"/>
      <c r="P40" s="1"/>
      <c r="Q40" s="1"/>
      <c r="R40" s="1"/>
      <c r="S40" s="1"/>
      <c r="T40" s="1"/>
      <c r="U40" s="1"/>
      <c r="V40" s="1"/>
      <c r="W40" s="1"/>
      <c r="X40" s="1"/>
      <c r="Y40" s="1"/>
      <c r="Z40" s="1"/>
    </row>
    <row r="41" ht="12.75" customHeight="1">
      <c r="A41" s="1">
        <v>40.0</v>
      </c>
      <c r="B41" s="42">
        <v>0.0</v>
      </c>
      <c r="C41" s="42">
        <v>0.0</v>
      </c>
      <c r="D41" s="42">
        <v>0.0</v>
      </c>
      <c r="E41" s="42">
        <v>0.0</v>
      </c>
      <c r="F41" s="39">
        <f t="shared" si="1"/>
        <v>0</v>
      </c>
      <c r="G41" s="1" t="str">
        <f>IF(RefStr!E5&lt;&gt;"",TEXT(RefStr!E5,"YYYYMMDD"),"")</f>
        <v>20220101</v>
      </c>
      <c r="I41" s="43" t="s">
        <v>76</v>
      </c>
      <c r="J41" s="42">
        <f t="shared" si="2"/>
        <v>0</v>
      </c>
      <c r="K41" s="1"/>
      <c r="L41" s="1"/>
      <c r="M41" s="1"/>
      <c r="N41" s="1"/>
      <c r="O41" s="1"/>
      <c r="P41" s="1"/>
      <c r="Q41" s="1"/>
      <c r="R41" s="1"/>
      <c r="S41" s="1"/>
      <c r="T41" s="1"/>
      <c r="U41" s="1"/>
      <c r="V41" s="1"/>
      <c r="W41" s="1"/>
      <c r="X41" s="1"/>
      <c r="Y41" s="1"/>
      <c r="Z41" s="1"/>
    </row>
    <row r="42" ht="12.75" customHeight="1">
      <c r="A42" s="1">
        <v>41.0</v>
      </c>
      <c r="B42" s="42">
        <v>0.0</v>
      </c>
      <c r="C42" s="42">
        <v>0.0</v>
      </c>
      <c r="D42" s="42">
        <v>0.0</v>
      </c>
      <c r="E42" s="42">
        <v>0.0</v>
      </c>
      <c r="F42" s="39">
        <f t="shared" si="1"/>
        <v>0</v>
      </c>
      <c r="G42" s="1" t="str">
        <f>IF(RefStr!G5&lt;&gt;"",TEXT(RefStr!G5,"YYYYMMDD"),"")</f>
        <v>20221231</v>
      </c>
      <c r="I42" s="43" t="s">
        <v>77</v>
      </c>
      <c r="J42" s="42">
        <f t="shared" si="2"/>
        <v>0</v>
      </c>
      <c r="K42" s="1"/>
      <c r="L42" s="1"/>
      <c r="M42" s="1"/>
      <c r="N42" s="1"/>
      <c r="O42" s="1"/>
      <c r="P42" s="1"/>
      <c r="Q42" s="1"/>
      <c r="R42" s="1"/>
      <c r="S42" s="1"/>
      <c r="T42" s="1"/>
      <c r="U42" s="1"/>
      <c r="V42" s="1"/>
      <c r="W42" s="1"/>
      <c r="X42" s="1"/>
      <c r="Y42" s="1"/>
      <c r="Z42" s="1"/>
    </row>
    <row r="43" ht="12.75" customHeight="1">
      <c r="A43" s="1">
        <v>42.0</v>
      </c>
      <c r="B43" s="42">
        <v>0.0</v>
      </c>
      <c r="C43" s="42">
        <v>0.0</v>
      </c>
      <c r="D43" s="42">
        <v>0.0</v>
      </c>
      <c r="E43" s="42">
        <v>0.0</v>
      </c>
      <c r="F43" s="39">
        <f t="shared" si="1"/>
        <v>0</v>
      </c>
      <c r="G43" s="46">
        <f>IF(RefStr!N1=707,PraviPod707!G27+PraviPod709!G27+PraviPod710!G27+SUM(PraviPod708!F2:F203),SUM(PraviPod708!G27)+PraviPod709!G27+PraviPod710!G27)</f>
        <v>11841572.04</v>
      </c>
      <c r="I43" s="43" t="s">
        <v>78</v>
      </c>
      <c r="J43" s="42">
        <f t="shared" si="2"/>
        <v>0</v>
      </c>
      <c r="K43" s="1"/>
      <c r="L43" s="1"/>
      <c r="M43" s="1"/>
      <c r="N43" s="1"/>
      <c r="O43" s="1"/>
      <c r="P43" s="1"/>
      <c r="Q43" s="1"/>
      <c r="R43" s="1"/>
      <c r="S43" s="1"/>
      <c r="T43" s="1"/>
      <c r="U43" s="1"/>
      <c r="V43" s="1"/>
      <c r="W43" s="1"/>
      <c r="X43" s="1"/>
      <c r="Y43" s="1"/>
      <c r="Z43" s="1"/>
    </row>
    <row r="44" ht="12.75" customHeight="1">
      <c r="A44" s="1">
        <v>43.0</v>
      </c>
      <c r="B44" s="42">
        <v>0.0</v>
      </c>
      <c r="C44" s="42">
        <v>0.0</v>
      </c>
      <c r="D44" s="42">
        <v>0.0</v>
      </c>
      <c r="E44" s="42">
        <v>0.0</v>
      </c>
      <c r="F44" s="39">
        <f t="shared" si="1"/>
        <v>0</v>
      </c>
      <c r="G44" s="1"/>
      <c r="I44" s="1"/>
      <c r="J44" s="42">
        <f t="shared" si="2"/>
        <v>0</v>
      </c>
      <c r="K44" s="1"/>
      <c r="L44" s="1"/>
      <c r="M44" s="1"/>
      <c r="N44" s="1"/>
      <c r="O44" s="1"/>
      <c r="P44" s="1"/>
      <c r="Q44" s="1"/>
      <c r="R44" s="1"/>
      <c r="S44" s="1"/>
      <c r="T44" s="1"/>
      <c r="U44" s="1"/>
      <c r="V44" s="1"/>
      <c r="W44" s="1"/>
      <c r="X44" s="1"/>
      <c r="Y44" s="1"/>
      <c r="Z44" s="1"/>
    </row>
    <row r="45" ht="12.75" customHeight="1">
      <c r="A45" s="1">
        <v>44.0</v>
      </c>
      <c r="B45" s="42">
        <v>0.0</v>
      </c>
      <c r="C45" s="42">
        <v>0.0</v>
      </c>
      <c r="D45" s="42">
        <v>0.0</v>
      </c>
      <c r="E45" s="42">
        <v>0.0</v>
      </c>
      <c r="F45" s="39">
        <f t="shared" si="1"/>
        <v>0</v>
      </c>
      <c r="G45" s="1"/>
      <c r="I45" s="1"/>
      <c r="J45" s="42">
        <f t="shared" si="2"/>
        <v>0</v>
      </c>
      <c r="K45" s="1"/>
      <c r="L45" s="1"/>
      <c r="M45" s="1"/>
      <c r="N45" s="1"/>
      <c r="O45" s="1"/>
      <c r="P45" s="1"/>
      <c r="Q45" s="1"/>
      <c r="R45" s="1"/>
      <c r="S45" s="1"/>
      <c r="T45" s="1"/>
      <c r="U45" s="1"/>
      <c r="V45" s="1"/>
      <c r="W45" s="1"/>
      <c r="X45" s="1"/>
      <c r="Y45" s="1"/>
      <c r="Z45" s="1"/>
    </row>
    <row r="46" ht="12.75" customHeight="1">
      <c r="A46" s="1">
        <v>45.0</v>
      </c>
      <c r="B46" s="42">
        <v>0.0</v>
      </c>
      <c r="C46" s="42">
        <v>0.0</v>
      </c>
      <c r="D46" s="42">
        <v>0.0</v>
      </c>
      <c r="E46" s="42">
        <v>0.0</v>
      </c>
      <c r="F46" s="39">
        <f t="shared" si="1"/>
        <v>0</v>
      </c>
      <c r="G46" s="1"/>
      <c r="I46" s="1"/>
      <c r="J46" s="42">
        <f t="shared" si="2"/>
        <v>0</v>
      </c>
      <c r="K46" s="1"/>
      <c r="L46" s="1"/>
      <c r="M46" s="1"/>
      <c r="N46" s="1"/>
      <c r="O46" s="1"/>
      <c r="P46" s="1"/>
      <c r="Q46" s="1"/>
      <c r="R46" s="1"/>
      <c r="S46" s="1"/>
      <c r="T46" s="1"/>
      <c r="U46" s="1"/>
      <c r="V46" s="1"/>
      <c r="W46" s="1"/>
      <c r="X46" s="1"/>
      <c r="Y46" s="1"/>
      <c r="Z46" s="1"/>
    </row>
    <row r="47" ht="12.75" customHeight="1">
      <c r="A47" s="1">
        <v>46.0</v>
      </c>
      <c r="B47" s="42">
        <v>0.0</v>
      </c>
      <c r="C47" s="42">
        <v>0.0</v>
      </c>
      <c r="D47" s="42">
        <v>0.0</v>
      </c>
      <c r="E47" s="42">
        <v>0.0</v>
      </c>
      <c r="F47" s="39">
        <f t="shared" si="1"/>
        <v>0</v>
      </c>
      <c r="G47" s="1"/>
      <c r="I47" s="1"/>
      <c r="J47" s="42">
        <f t="shared" si="2"/>
        <v>0</v>
      </c>
      <c r="K47" s="1"/>
      <c r="L47" s="1"/>
      <c r="M47" s="1"/>
      <c r="N47" s="1"/>
      <c r="O47" s="1"/>
      <c r="P47" s="1"/>
      <c r="Q47" s="1"/>
      <c r="R47" s="1"/>
      <c r="S47" s="1"/>
      <c r="T47" s="1"/>
      <c r="U47" s="1"/>
      <c r="V47" s="1"/>
      <c r="W47" s="1"/>
      <c r="X47" s="1"/>
      <c r="Y47" s="1"/>
      <c r="Z47" s="1"/>
    </row>
    <row r="48" ht="12.75" customHeight="1">
      <c r="A48" s="1">
        <v>47.0</v>
      </c>
      <c r="B48" s="42">
        <v>0.0</v>
      </c>
      <c r="C48" s="42">
        <v>0.0</v>
      </c>
      <c r="D48" s="42">
        <v>0.0</v>
      </c>
      <c r="E48" s="42">
        <v>0.0</v>
      </c>
      <c r="F48" s="39">
        <f t="shared" si="1"/>
        <v>0</v>
      </c>
      <c r="G48" s="1"/>
      <c r="I48" s="1"/>
      <c r="J48" s="42">
        <f t="shared" si="2"/>
        <v>0</v>
      </c>
      <c r="K48" s="1"/>
      <c r="L48" s="1"/>
      <c r="M48" s="1"/>
      <c r="N48" s="1"/>
      <c r="O48" s="1"/>
      <c r="P48" s="1"/>
      <c r="Q48" s="1"/>
      <c r="R48" s="1"/>
      <c r="S48" s="1"/>
      <c r="T48" s="1"/>
      <c r="U48" s="1"/>
      <c r="V48" s="1"/>
      <c r="W48" s="1"/>
      <c r="X48" s="1"/>
      <c r="Y48" s="1"/>
      <c r="Z48" s="1"/>
    </row>
    <row r="49" ht="12.75" customHeight="1">
      <c r="A49" s="1">
        <v>48.0</v>
      </c>
      <c r="B49" s="42">
        <v>0.0</v>
      </c>
      <c r="C49" s="42">
        <v>0.0</v>
      </c>
      <c r="D49" s="42">
        <v>0.0</v>
      </c>
      <c r="E49" s="42">
        <v>0.0</v>
      </c>
      <c r="F49" s="39">
        <f t="shared" si="1"/>
        <v>0</v>
      </c>
      <c r="G49" s="1"/>
      <c r="I49" s="1"/>
      <c r="J49" s="42">
        <f t="shared" si="2"/>
        <v>0</v>
      </c>
      <c r="K49" s="1"/>
      <c r="L49" s="1"/>
      <c r="M49" s="1"/>
      <c r="N49" s="1"/>
      <c r="O49" s="1"/>
      <c r="P49" s="1"/>
      <c r="Q49" s="1"/>
      <c r="R49" s="1"/>
      <c r="S49" s="1"/>
      <c r="T49" s="1"/>
      <c r="U49" s="1"/>
      <c r="V49" s="1"/>
      <c r="W49" s="1"/>
      <c r="X49" s="1"/>
      <c r="Y49" s="1"/>
      <c r="Z49" s="1"/>
    </row>
    <row r="50" ht="12.75" customHeight="1">
      <c r="A50" s="1">
        <v>49.0</v>
      </c>
      <c r="B50" s="42">
        <v>0.0</v>
      </c>
      <c r="C50" s="42">
        <v>0.0</v>
      </c>
      <c r="D50" s="42">
        <v>0.0</v>
      </c>
      <c r="E50" s="42">
        <v>0.0</v>
      </c>
      <c r="F50" s="39">
        <f t="shared" si="1"/>
        <v>0</v>
      </c>
      <c r="G50" s="1"/>
      <c r="I50" s="1"/>
      <c r="J50" s="42">
        <f t="shared" si="2"/>
        <v>0</v>
      </c>
      <c r="K50" s="1"/>
      <c r="L50" s="1"/>
      <c r="M50" s="1"/>
      <c r="N50" s="1"/>
      <c r="O50" s="1"/>
      <c r="P50" s="1"/>
      <c r="Q50" s="1"/>
      <c r="R50" s="1"/>
      <c r="S50" s="1"/>
      <c r="T50" s="1"/>
      <c r="U50" s="1"/>
      <c r="V50" s="1"/>
      <c r="W50" s="1"/>
      <c r="X50" s="1"/>
      <c r="Y50" s="1"/>
      <c r="Z50" s="1"/>
    </row>
    <row r="51" ht="12.75" customHeight="1">
      <c r="A51" s="1">
        <v>50.0</v>
      </c>
      <c r="B51" s="42">
        <v>0.0</v>
      </c>
      <c r="C51" s="42">
        <v>0.0</v>
      </c>
      <c r="D51" s="42">
        <v>0.0</v>
      </c>
      <c r="E51" s="42">
        <v>0.0</v>
      </c>
      <c r="F51" s="39">
        <f t="shared" si="1"/>
        <v>0</v>
      </c>
      <c r="G51" s="1"/>
      <c r="I51" s="1"/>
      <c r="J51" s="42">
        <f t="shared" si="2"/>
        <v>0</v>
      </c>
      <c r="K51" s="1"/>
      <c r="L51" s="1"/>
      <c r="M51" s="1"/>
      <c r="N51" s="1"/>
      <c r="O51" s="1"/>
      <c r="P51" s="1"/>
      <c r="Q51" s="1"/>
      <c r="R51" s="1"/>
      <c r="S51" s="1"/>
      <c r="T51" s="1"/>
      <c r="U51" s="1"/>
      <c r="V51" s="1"/>
      <c r="W51" s="1"/>
      <c r="X51" s="1"/>
      <c r="Y51" s="1"/>
      <c r="Z51" s="1"/>
    </row>
    <row r="52" ht="12.75" customHeight="1">
      <c r="A52" s="1"/>
      <c r="B52" s="1"/>
      <c r="C52" s="1"/>
      <c r="D52" s="1"/>
      <c r="E52" s="1"/>
      <c r="F52" s="39"/>
      <c r="G52" s="1"/>
      <c r="I52" s="1"/>
      <c r="J52" s="1"/>
      <c r="K52" s="1"/>
      <c r="L52" s="1"/>
      <c r="M52" s="1"/>
      <c r="N52" s="1"/>
      <c r="O52" s="1"/>
      <c r="P52" s="1"/>
      <c r="Q52" s="1"/>
      <c r="R52" s="1"/>
      <c r="S52" s="1"/>
      <c r="T52" s="1"/>
      <c r="U52" s="1"/>
      <c r="V52" s="1"/>
      <c r="W52" s="1"/>
      <c r="X52" s="1"/>
      <c r="Y52" s="1"/>
      <c r="Z52" s="1"/>
    </row>
    <row r="53" ht="12.75" customHeight="1">
      <c r="A53" s="1"/>
      <c r="B53" s="1"/>
      <c r="C53" s="1"/>
      <c r="D53" s="1"/>
      <c r="E53" s="1"/>
      <c r="F53" s="39"/>
      <c r="G53" s="1"/>
      <c r="I53" s="1"/>
      <c r="J53" s="1"/>
      <c r="K53" s="1"/>
      <c r="L53" s="1"/>
      <c r="M53" s="1"/>
      <c r="N53" s="1"/>
      <c r="O53" s="1"/>
      <c r="P53" s="1"/>
      <c r="Q53" s="1"/>
      <c r="R53" s="1"/>
      <c r="S53" s="1"/>
      <c r="T53" s="1"/>
      <c r="U53" s="1"/>
      <c r="V53" s="1"/>
      <c r="W53" s="1"/>
      <c r="X53" s="1"/>
      <c r="Y53" s="1"/>
      <c r="Z53" s="1"/>
    </row>
    <row r="54" ht="12.75" customHeight="1">
      <c r="A54" s="1"/>
      <c r="B54" s="1"/>
      <c r="C54" s="1"/>
      <c r="D54" s="1"/>
      <c r="E54" s="1"/>
      <c r="F54" s="39"/>
      <c r="G54" s="1"/>
      <c r="I54" s="1"/>
      <c r="J54" s="1"/>
      <c r="K54" s="1"/>
      <c r="L54" s="1"/>
      <c r="M54" s="1"/>
      <c r="N54" s="1"/>
      <c r="O54" s="1"/>
      <c r="P54" s="1"/>
      <c r="Q54" s="1"/>
      <c r="R54" s="1"/>
      <c r="S54" s="1"/>
      <c r="T54" s="1"/>
      <c r="U54" s="1"/>
      <c r="V54" s="1"/>
      <c r="W54" s="1"/>
      <c r="X54" s="1"/>
      <c r="Y54" s="1"/>
      <c r="Z54" s="1"/>
    </row>
    <row r="55" ht="12.75" customHeight="1">
      <c r="A55" s="1"/>
      <c r="B55" s="1"/>
      <c r="C55" s="1"/>
      <c r="D55" s="1"/>
      <c r="E55" s="1"/>
      <c r="F55" s="39"/>
      <c r="G55" s="1"/>
      <c r="I55" s="1"/>
      <c r="J55" s="1"/>
      <c r="K55" s="1"/>
      <c r="L55" s="1"/>
      <c r="M55" s="1"/>
      <c r="N55" s="1"/>
      <c r="O55" s="1"/>
      <c r="P55" s="1"/>
      <c r="Q55" s="1"/>
      <c r="R55" s="1"/>
      <c r="S55" s="1"/>
      <c r="T55" s="1"/>
      <c r="U55" s="1"/>
      <c r="V55" s="1"/>
      <c r="W55" s="1"/>
      <c r="X55" s="1"/>
      <c r="Y55" s="1"/>
      <c r="Z55" s="1"/>
    </row>
    <row r="56" ht="12.75" customHeight="1">
      <c r="A56" s="1"/>
      <c r="B56" s="1"/>
      <c r="C56" s="1"/>
      <c r="D56" s="1"/>
      <c r="E56" s="1"/>
      <c r="F56" s="39"/>
      <c r="G56" s="1"/>
      <c r="I56" s="1"/>
      <c r="J56" s="1"/>
      <c r="K56" s="1"/>
      <c r="L56" s="1"/>
      <c r="M56" s="1"/>
      <c r="N56" s="1"/>
      <c r="O56" s="1"/>
      <c r="P56" s="1"/>
      <c r="Q56" s="1"/>
      <c r="R56" s="1"/>
      <c r="S56" s="1"/>
      <c r="T56" s="1"/>
      <c r="U56" s="1"/>
      <c r="V56" s="1"/>
      <c r="W56" s="1"/>
      <c r="X56" s="1"/>
      <c r="Y56" s="1"/>
      <c r="Z56" s="1"/>
    </row>
    <row r="57" ht="12.75" customHeight="1">
      <c r="A57" s="1"/>
      <c r="B57" s="1"/>
      <c r="C57" s="1"/>
      <c r="D57" s="1"/>
      <c r="E57" s="1"/>
      <c r="F57" s="39"/>
      <c r="G57" s="1"/>
      <c r="I57" s="1"/>
      <c r="J57" s="1"/>
      <c r="K57" s="1"/>
      <c r="L57" s="1"/>
      <c r="M57" s="1"/>
      <c r="N57" s="1"/>
      <c r="O57" s="1"/>
      <c r="P57" s="1"/>
      <c r="Q57" s="1"/>
      <c r="R57" s="1"/>
      <c r="S57" s="1"/>
      <c r="T57" s="1"/>
      <c r="U57" s="1"/>
      <c r="V57" s="1"/>
      <c r="W57" s="1"/>
      <c r="X57" s="1"/>
      <c r="Y57" s="1"/>
      <c r="Z57" s="1"/>
    </row>
    <row r="58" ht="12.75" customHeight="1">
      <c r="A58" s="1"/>
      <c r="B58" s="1"/>
      <c r="C58" s="1"/>
      <c r="D58" s="1"/>
      <c r="E58" s="1"/>
      <c r="F58" s="39"/>
      <c r="G58" s="1"/>
      <c r="I58" s="1"/>
      <c r="J58" s="1"/>
      <c r="K58" s="1"/>
      <c r="L58" s="1"/>
      <c r="M58" s="1"/>
      <c r="N58" s="1"/>
      <c r="O58" s="1"/>
      <c r="P58" s="1"/>
      <c r="Q58" s="1"/>
      <c r="R58" s="1"/>
      <c r="S58" s="1"/>
      <c r="T58" s="1"/>
      <c r="U58" s="1"/>
      <c r="V58" s="1"/>
      <c r="W58" s="1"/>
      <c r="X58" s="1"/>
      <c r="Y58" s="1"/>
      <c r="Z58" s="1"/>
    </row>
    <row r="59" ht="12.75" customHeight="1">
      <c r="A59" s="1"/>
      <c r="B59" s="1"/>
      <c r="C59" s="1"/>
      <c r="D59" s="1"/>
      <c r="E59" s="1"/>
      <c r="F59" s="39"/>
      <c r="G59" s="1"/>
      <c r="I59" s="1"/>
      <c r="J59" s="1"/>
      <c r="K59" s="1"/>
      <c r="L59" s="1"/>
      <c r="M59" s="1"/>
      <c r="N59" s="1"/>
      <c r="O59" s="1"/>
      <c r="P59" s="1"/>
      <c r="Q59" s="1"/>
      <c r="R59" s="1"/>
      <c r="S59" s="1"/>
      <c r="T59" s="1"/>
      <c r="U59" s="1"/>
      <c r="V59" s="1"/>
      <c r="W59" s="1"/>
      <c r="X59" s="1"/>
      <c r="Y59" s="1"/>
      <c r="Z59" s="1"/>
    </row>
    <row r="60" ht="12.75" customHeight="1">
      <c r="A60" s="1"/>
      <c r="B60" s="1"/>
      <c r="C60" s="1"/>
      <c r="D60" s="1"/>
      <c r="E60" s="1"/>
      <c r="F60" s="39"/>
      <c r="G60" s="1"/>
      <c r="I60" s="1"/>
      <c r="J60" s="1"/>
      <c r="K60" s="1"/>
      <c r="L60" s="1"/>
      <c r="M60" s="1"/>
      <c r="N60" s="1"/>
      <c r="O60" s="1"/>
      <c r="P60" s="1"/>
      <c r="Q60" s="1"/>
      <c r="R60" s="1"/>
      <c r="S60" s="1"/>
      <c r="T60" s="1"/>
      <c r="U60" s="1"/>
      <c r="V60" s="1"/>
      <c r="W60" s="1"/>
      <c r="X60" s="1"/>
      <c r="Y60" s="1"/>
      <c r="Z60" s="1"/>
    </row>
    <row r="61" ht="12.75" customHeight="1">
      <c r="A61" s="1"/>
      <c r="B61" s="1"/>
      <c r="C61" s="1"/>
      <c r="D61" s="1"/>
      <c r="E61" s="1"/>
      <c r="F61" s="39"/>
      <c r="G61" s="1"/>
      <c r="I61" s="1"/>
      <c r="J61" s="1"/>
      <c r="K61" s="1"/>
      <c r="L61" s="1"/>
      <c r="M61" s="1"/>
      <c r="N61" s="1"/>
      <c r="O61" s="1"/>
      <c r="P61" s="1"/>
      <c r="Q61" s="1"/>
      <c r="R61" s="1"/>
      <c r="S61" s="1"/>
      <c r="T61" s="1"/>
      <c r="U61" s="1"/>
      <c r="V61" s="1"/>
      <c r="W61" s="1"/>
      <c r="X61" s="1"/>
      <c r="Y61" s="1"/>
      <c r="Z61" s="1"/>
    </row>
    <row r="62" ht="12.75" customHeight="1">
      <c r="A62" s="1"/>
      <c r="B62" s="1"/>
      <c r="C62" s="1"/>
      <c r="D62" s="1"/>
      <c r="E62" s="1"/>
      <c r="F62" s="39"/>
      <c r="G62" s="1"/>
      <c r="I62" s="1"/>
      <c r="J62" s="1"/>
      <c r="K62" s="1"/>
      <c r="L62" s="1"/>
      <c r="M62" s="1"/>
      <c r="N62" s="1"/>
      <c r="O62" s="1"/>
      <c r="P62" s="1"/>
      <c r="Q62" s="1"/>
      <c r="R62" s="1"/>
      <c r="S62" s="1"/>
      <c r="T62" s="1"/>
      <c r="U62" s="1"/>
      <c r="V62" s="1"/>
      <c r="W62" s="1"/>
      <c r="X62" s="1"/>
      <c r="Y62" s="1"/>
      <c r="Z62" s="1"/>
    </row>
    <row r="63" ht="12.75" customHeight="1">
      <c r="A63" s="1"/>
      <c r="B63" s="1"/>
      <c r="C63" s="1"/>
      <c r="D63" s="1"/>
      <c r="E63" s="1"/>
      <c r="F63" s="39"/>
      <c r="G63" s="1"/>
      <c r="I63" s="1"/>
      <c r="J63" s="1"/>
      <c r="K63" s="1"/>
      <c r="L63" s="1"/>
      <c r="M63" s="1"/>
      <c r="N63" s="1"/>
      <c r="O63" s="1"/>
      <c r="P63" s="1"/>
      <c r="Q63" s="1"/>
      <c r="R63" s="1"/>
      <c r="S63" s="1"/>
      <c r="T63" s="1"/>
      <c r="U63" s="1"/>
      <c r="V63" s="1"/>
      <c r="W63" s="1"/>
      <c r="X63" s="1"/>
      <c r="Y63" s="1"/>
      <c r="Z63" s="1"/>
    </row>
    <row r="64" ht="12.75" customHeight="1">
      <c r="A64" s="1"/>
      <c r="B64" s="1"/>
      <c r="C64" s="1"/>
      <c r="D64" s="1"/>
      <c r="E64" s="1"/>
      <c r="F64" s="39"/>
      <c r="G64" s="1"/>
      <c r="I64" s="1"/>
      <c r="J64" s="1"/>
      <c r="K64" s="1"/>
      <c r="L64" s="1"/>
      <c r="M64" s="1"/>
      <c r="N64" s="1"/>
      <c r="O64" s="1"/>
      <c r="P64" s="1"/>
      <c r="Q64" s="1"/>
      <c r="R64" s="1"/>
      <c r="S64" s="1"/>
      <c r="T64" s="1"/>
      <c r="U64" s="1"/>
      <c r="V64" s="1"/>
      <c r="W64" s="1"/>
      <c r="X64" s="1"/>
      <c r="Y64" s="1"/>
      <c r="Z64" s="1"/>
    </row>
    <row r="65" ht="12.75" customHeight="1">
      <c r="A65" s="1"/>
      <c r="B65" s="1"/>
      <c r="C65" s="1"/>
      <c r="D65" s="1"/>
      <c r="E65" s="1"/>
      <c r="F65" s="39"/>
      <c r="G65" s="1"/>
      <c r="I65" s="1"/>
      <c r="J65" s="1"/>
      <c r="K65" s="1"/>
      <c r="L65" s="1"/>
      <c r="M65" s="1"/>
      <c r="N65" s="1"/>
      <c r="O65" s="1"/>
      <c r="P65" s="1"/>
      <c r="Q65" s="1"/>
      <c r="R65" s="1"/>
      <c r="S65" s="1"/>
      <c r="T65" s="1"/>
      <c r="U65" s="1"/>
      <c r="V65" s="1"/>
      <c r="W65" s="1"/>
      <c r="X65" s="1"/>
      <c r="Y65" s="1"/>
      <c r="Z65" s="1"/>
    </row>
    <row r="66" ht="12.75" customHeight="1">
      <c r="A66" s="1"/>
      <c r="B66" s="1"/>
      <c r="C66" s="1"/>
      <c r="D66" s="1"/>
      <c r="E66" s="1"/>
      <c r="F66" s="39"/>
      <c r="G66" s="1"/>
      <c r="I66" s="1"/>
      <c r="J66" s="1"/>
      <c r="K66" s="1"/>
      <c r="L66" s="1"/>
      <c r="M66" s="1"/>
      <c r="N66" s="1"/>
      <c r="O66" s="1"/>
      <c r="P66" s="1"/>
      <c r="Q66" s="1"/>
      <c r="R66" s="1"/>
      <c r="S66" s="1"/>
      <c r="T66" s="1"/>
      <c r="U66" s="1"/>
      <c r="V66" s="1"/>
      <c r="W66" s="1"/>
      <c r="X66" s="1"/>
      <c r="Y66" s="1"/>
      <c r="Z66" s="1"/>
    </row>
    <row r="67" ht="12.75" customHeight="1">
      <c r="A67" s="1"/>
      <c r="B67" s="1"/>
      <c r="C67" s="1"/>
      <c r="D67" s="1"/>
      <c r="E67" s="1"/>
      <c r="F67" s="39"/>
      <c r="G67" s="1"/>
      <c r="I67" s="1"/>
      <c r="J67" s="1"/>
      <c r="K67" s="1"/>
      <c r="L67" s="1"/>
      <c r="M67" s="1"/>
      <c r="N67" s="1"/>
      <c r="O67" s="1"/>
      <c r="P67" s="1"/>
      <c r="Q67" s="1"/>
      <c r="R67" s="1"/>
      <c r="S67" s="1"/>
      <c r="T67" s="1"/>
      <c r="U67" s="1"/>
      <c r="V67" s="1"/>
      <c r="W67" s="1"/>
      <c r="X67" s="1"/>
      <c r="Y67" s="1"/>
      <c r="Z67" s="1"/>
    </row>
    <row r="68" ht="12.75" customHeight="1">
      <c r="A68" s="1"/>
      <c r="B68" s="1"/>
      <c r="C68" s="1"/>
      <c r="D68" s="1"/>
      <c r="E68" s="1"/>
      <c r="F68" s="39"/>
      <c r="G68" s="1"/>
      <c r="I68" s="1"/>
      <c r="J68" s="1"/>
      <c r="K68" s="1"/>
      <c r="L68" s="1"/>
      <c r="M68" s="1"/>
      <c r="N68" s="1"/>
      <c r="O68" s="1"/>
      <c r="P68" s="1"/>
      <c r="Q68" s="1"/>
      <c r="R68" s="1"/>
      <c r="S68" s="1"/>
      <c r="T68" s="1"/>
      <c r="U68" s="1"/>
      <c r="V68" s="1"/>
      <c r="W68" s="1"/>
      <c r="X68" s="1"/>
      <c r="Y68" s="1"/>
      <c r="Z68" s="1"/>
    </row>
    <row r="69" ht="12.75" customHeight="1">
      <c r="A69" s="1"/>
      <c r="B69" s="1"/>
      <c r="C69" s="1"/>
      <c r="D69" s="1"/>
      <c r="E69" s="1"/>
      <c r="F69" s="39"/>
      <c r="G69" s="1"/>
      <c r="I69" s="1"/>
      <c r="J69" s="1"/>
      <c r="K69" s="1"/>
      <c r="L69" s="1"/>
      <c r="M69" s="1"/>
      <c r="N69" s="1"/>
      <c r="O69" s="1"/>
      <c r="P69" s="1"/>
      <c r="Q69" s="1"/>
      <c r="R69" s="1"/>
      <c r="S69" s="1"/>
      <c r="T69" s="1"/>
      <c r="U69" s="1"/>
      <c r="V69" s="1"/>
      <c r="W69" s="1"/>
      <c r="X69" s="1"/>
      <c r="Y69" s="1"/>
      <c r="Z69" s="1"/>
    </row>
    <row r="70" ht="12.75" customHeight="1">
      <c r="A70" s="1"/>
      <c r="B70" s="1"/>
      <c r="C70" s="1"/>
      <c r="D70" s="1"/>
      <c r="E70" s="1"/>
      <c r="F70" s="39"/>
      <c r="G70" s="1"/>
      <c r="I70" s="1"/>
      <c r="J70" s="1"/>
      <c r="K70" s="1"/>
      <c r="L70" s="1"/>
      <c r="M70" s="1"/>
      <c r="N70" s="1"/>
      <c r="O70" s="1"/>
      <c r="P70" s="1"/>
      <c r="Q70" s="1"/>
      <c r="R70" s="1"/>
      <c r="S70" s="1"/>
      <c r="T70" s="1"/>
      <c r="U70" s="1"/>
      <c r="V70" s="1"/>
      <c r="W70" s="1"/>
      <c r="X70" s="1"/>
      <c r="Y70" s="1"/>
      <c r="Z70" s="1"/>
    </row>
    <row r="71" ht="12.75" customHeight="1">
      <c r="A71" s="1"/>
      <c r="B71" s="1"/>
      <c r="C71" s="1"/>
      <c r="D71" s="1"/>
      <c r="E71" s="1"/>
      <c r="F71" s="39"/>
      <c r="G71" s="1"/>
      <c r="I71" s="1"/>
      <c r="J71" s="1"/>
      <c r="K71" s="1"/>
      <c r="L71" s="1"/>
      <c r="M71" s="1"/>
      <c r="N71" s="1"/>
      <c r="O71" s="1"/>
      <c r="P71" s="1"/>
      <c r="Q71" s="1"/>
      <c r="R71" s="1"/>
      <c r="S71" s="1"/>
      <c r="T71" s="1"/>
      <c r="U71" s="1"/>
      <c r="V71" s="1"/>
      <c r="W71" s="1"/>
      <c r="X71" s="1"/>
      <c r="Y71" s="1"/>
      <c r="Z71" s="1"/>
    </row>
    <row r="72" ht="12.75" customHeight="1">
      <c r="A72" s="1"/>
      <c r="B72" s="1"/>
      <c r="C72" s="1"/>
      <c r="D72" s="1"/>
      <c r="E72" s="1"/>
      <c r="F72" s="39"/>
      <c r="G72" s="1"/>
      <c r="I72" s="1"/>
      <c r="J72" s="1"/>
      <c r="K72" s="1"/>
      <c r="L72" s="1"/>
      <c r="M72" s="1"/>
      <c r="N72" s="1"/>
      <c r="O72" s="1"/>
      <c r="P72" s="1"/>
      <c r="Q72" s="1"/>
      <c r="R72" s="1"/>
      <c r="S72" s="1"/>
      <c r="T72" s="1"/>
      <c r="U72" s="1"/>
      <c r="V72" s="1"/>
      <c r="W72" s="1"/>
      <c r="X72" s="1"/>
      <c r="Y72" s="1"/>
      <c r="Z72" s="1"/>
    </row>
    <row r="73" ht="12.75" customHeight="1">
      <c r="A73" s="1"/>
      <c r="B73" s="1"/>
      <c r="C73" s="1"/>
      <c r="D73" s="1"/>
      <c r="E73" s="1"/>
      <c r="F73" s="39"/>
      <c r="G73" s="1"/>
      <c r="I73" s="1"/>
      <c r="J73" s="1"/>
      <c r="K73" s="1"/>
      <c r="L73" s="1"/>
      <c r="M73" s="1"/>
      <c r="N73" s="1"/>
      <c r="O73" s="1"/>
      <c r="P73" s="1"/>
      <c r="Q73" s="1"/>
      <c r="R73" s="1"/>
      <c r="S73" s="1"/>
      <c r="T73" s="1"/>
      <c r="U73" s="1"/>
      <c r="V73" s="1"/>
      <c r="W73" s="1"/>
      <c r="X73" s="1"/>
      <c r="Y73" s="1"/>
      <c r="Z73" s="1"/>
    </row>
    <row r="74" ht="12.75" customHeight="1">
      <c r="A74" s="1"/>
      <c r="B74" s="1"/>
      <c r="C74" s="1"/>
      <c r="D74" s="1"/>
      <c r="E74" s="1"/>
      <c r="F74" s="39"/>
      <c r="G74" s="1"/>
      <c r="I74" s="1"/>
      <c r="J74" s="1"/>
      <c r="K74" s="1"/>
      <c r="L74" s="1"/>
      <c r="M74" s="1"/>
      <c r="N74" s="1"/>
      <c r="O74" s="1"/>
      <c r="P74" s="1"/>
      <c r="Q74" s="1"/>
      <c r="R74" s="1"/>
      <c r="S74" s="1"/>
      <c r="T74" s="1"/>
      <c r="U74" s="1"/>
      <c r="V74" s="1"/>
      <c r="W74" s="1"/>
      <c r="X74" s="1"/>
      <c r="Y74" s="1"/>
      <c r="Z74" s="1"/>
    </row>
    <row r="75" ht="12.75" customHeight="1">
      <c r="A75" s="1"/>
      <c r="B75" s="1"/>
      <c r="C75" s="1"/>
      <c r="D75" s="1"/>
      <c r="E75" s="1"/>
      <c r="F75" s="39"/>
      <c r="G75" s="1"/>
      <c r="I75" s="1"/>
      <c r="J75" s="1"/>
      <c r="K75" s="1"/>
      <c r="L75" s="1"/>
      <c r="M75" s="1"/>
      <c r="N75" s="1"/>
      <c r="O75" s="1"/>
      <c r="P75" s="1"/>
      <c r="Q75" s="1"/>
      <c r="R75" s="1"/>
      <c r="S75" s="1"/>
      <c r="T75" s="1"/>
      <c r="U75" s="1"/>
      <c r="V75" s="1"/>
      <c r="W75" s="1"/>
      <c r="X75" s="1"/>
      <c r="Y75" s="1"/>
      <c r="Z75" s="1"/>
    </row>
    <row r="76" ht="12.75" customHeight="1">
      <c r="A76" s="1"/>
      <c r="B76" s="1"/>
      <c r="C76" s="1"/>
      <c r="D76" s="1"/>
      <c r="E76" s="1"/>
      <c r="F76" s="39"/>
      <c r="G76" s="1"/>
      <c r="I76" s="1"/>
      <c r="J76" s="1"/>
      <c r="K76" s="1"/>
      <c r="L76" s="1"/>
      <c r="M76" s="1"/>
      <c r="N76" s="1"/>
      <c r="O76" s="1"/>
      <c r="P76" s="1"/>
      <c r="Q76" s="1"/>
      <c r="R76" s="1"/>
      <c r="S76" s="1"/>
      <c r="T76" s="1"/>
      <c r="U76" s="1"/>
      <c r="V76" s="1"/>
      <c r="W76" s="1"/>
      <c r="X76" s="1"/>
      <c r="Y76" s="1"/>
      <c r="Z76" s="1"/>
    </row>
    <row r="77" ht="12.75" customHeight="1">
      <c r="A77" s="1"/>
      <c r="B77" s="1"/>
      <c r="C77" s="1"/>
      <c r="D77" s="1"/>
      <c r="E77" s="1"/>
      <c r="F77" s="39"/>
      <c r="G77" s="1"/>
      <c r="I77" s="1"/>
      <c r="J77" s="1"/>
      <c r="K77" s="1"/>
      <c r="L77" s="1"/>
      <c r="M77" s="1"/>
      <c r="N77" s="1"/>
      <c r="O77" s="1"/>
      <c r="P77" s="1"/>
      <c r="Q77" s="1"/>
      <c r="R77" s="1"/>
      <c r="S77" s="1"/>
      <c r="T77" s="1"/>
      <c r="U77" s="1"/>
      <c r="V77" s="1"/>
      <c r="W77" s="1"/>
      <c r="X77" s="1"/>
      <c r="Y77" s="1"/>
      <c r="Z77" s="1"/>
    </row>
    <row r="78" ht="12.75" customHeight="1">
      <c r="A78" s="1"/>
      <c r="B78" s="1"/>
      <c r="C78" s="1"/>
      <c r="D78" s="1"/>
      <c r="E78" s="1"/>
      <c r="F78" s="39"/>
      <c r="G78" s="1"/>
      <c r="I78" s="1"/>
      <c r="J78" s="1"/>
      <c r="K78" s="1"/>
      <c r="L78" s="1"/>
      <c r="M78" s="1"/>
      <c r="N78" s="1"/>
      <c r="O78" s="1"/>
      <c r="P78" s="1"/>
      <c r="Q78" s="1"/>
      <c r="R78" s="1"/>
      <c r="S78" s="1"/>
      <c r="T78" s="1"/>
      <c r="U78" s="1"/>
      <c r="V78" s="1"/>
      <c r="W78" s="1"/>
      <c r="X78" s="1"/>
      <c r="Y78" s="1"/>
      <c r="Z78" s="1"/>
    </row>
    <row r="79" ht="12.75" customHeight="1">
      <c r="A79" s="1"/>
      <c r="B79" s="1"/>
      <c r="C79" s="1"/>
      <c r="D79" s="1"/>
      <c r="E79" s="1"/>
      <c r="F79" s="39"/>
      <c r="G79" s="1"/>
      <c r="I79" s="1"/>
      <c r="J79" s="1"/>
      <c r="K79" s="1"/>
      <c r="L79" s="1"/>
      <c r="M79" s="1"/>
      <c r="N79" s="1"/>
      <c r="O79" s="1"/>
      <c r="P79" s="1"/>
      <c r="Q79" s="1"/>
      <c r="R79" s="1"/>
      <c r="S79" s="1"/>
      <c r="T79" s="1"/>
      <c r="U79" s="1"/>
      <c r="V79" s="1"/>
      <c r="W79" s="1"/>
      <c r="X79" s="1"/>
      <c r="Y79" s="1"/>
      <c r="Z79" s="1"/>
    </row>
    <row r="80" ht="12.75" customHeight="1">
      <c r="A80" s="1"/>
      <c r="B80" s="1"/>
      <c r="C80" s="1"/>
      <c r="D80" s="1"/>
      <c r="E80" s="1"/>
      <c r="F80" s="39"/>
      <c r="G80" s="1"/>
      <c r="I80" s="1"/>
      <c r="J80" s="1"/>
      <c r="K80" s="1"/>
      <c r="L80" s="1"/>
      <c r="M80" s="1"/>
      <c r="N80" s="1"/>
      <c r="O80" s="1"/>
      <c r="P80" s="1"/>
      <c r="Q80" s="1"/>
      <c r="R80" s="1"/>
      <c r="S80" s="1"/>
      <c r="T80" s="1"/>
      <c r="U80" s="1"/>
      <c r="V80" s="1"/>
      <c r="W80" s="1"/>
      <c r="X80" s="1"/>
      <c r="Y80" s="1"/>
      <c r="Z80" s="1"/>
    </row>
    <row r="81" ht="12.75" customHeight="1">
      <c r="A81" s="1"/>
      <c r="B81" s="1"/>
      <c r="C81" s="1"/>
      <c r="D81" s="1"/>
      <c r="E81" s="1"/>
      <c r="F81" s="39"/>
      <c r="G81" s="1"/>
      <c r="I81" s="1"/>
      <c r="J81" s="1"/>
      <c r="K81" s="1"/>
      <c r="L81" s="1"/>
      <c r="M81" s="1"/>
      <c r="N81" s="1"/>
      <c r="O81" s="1"/>
      <c r="P81" s="1"/>
      <c r="Q81" s="1"/>
      <c r="R81" s="1"/>
      <c r="S81" s="1"/>
      <c r="T81" s="1"/>
      <c r="U81" s="1"/>
      <c r="V81" s="1"/>
      <c r="W81" s="1"/>
      <c r="X81" s="1"/>
      <c r="Y81" s="1"/>
      <c r="Z81" s="1"/>
    </row>
    <row r="82" ht="12.75" customHeight="1">
      <c r="A82" s="1"/>
      <c r="B82" s="1"/>
      <c r="C82" s="1"/>
      <c r="D82" s="1"/>
      <c r="E82" s="1"/>
      <c r="F82" s="39"/>
      <c r="G82" s="1"/>
      <c r="I82" s="1"/>
      <c r="J82" s="1"/>
      <c r="K82" s="1"/>
      <c r="L82" s="1"/>
      <c r="M82" s="1"/>
      <c r="N82" s="1"/>
      <c r="O82" s="1"/>
      <c r="P82" s="1"/>
      <c r="Q82" s="1"/>
      <c r="R82" s="1"/>
      <c r="S82" s="1"/>
      <c r="T82" s="1"/>
      <c r="U82" s="1"/>
      <c r="V82" s="1"/>
      <c r="W82" s="1"/>
      <c r="X82" s="1"/>
      <c r="Y82" s="1"/>
      <c r="Z82" s="1"/>
    </row>
    <row r="83" ht="12.75" customHeight="1">
      <c r="A83" s="1"/>
      <c r="B83" s="1"/>
      <c r="C83" s="1"/>
      <c r="D83" s="1"/>
      <c r="E83" s="1"/>
      <c r="F83" s="39"/>
      <c r="G83" s="1"/>
      <c r="I83" s="1"/>
      <c r="J83" s="1"/>
      <c r="K83" s="1"/>
      <c r="L83" s="1"/>
      <c r="M83" s="1"/>
      <c r="N83" s="1"/>
      <c r="O83" s="1"/>
      <c r="P83" s="1"/>
      <c r="Q83" s="1"/>
      <c r="R83" s="1"/>
      <c r="S83" s="1"/>
      <c r="T83" s="1"/>
      <c r="U83" s="1"/>
      <c r="V83" s="1"/>
      <c r="W83" s="1"/>
      <c r="X83" s="1"/>
      <c r="Y83" s="1"/>
      <c r="Z83" s="1"/>
    </row>
    <row r="84" ht="12.75" customHeight="1">
      <c r="A84" s="1"/>
      <c r="B84" s="1"/>
      <c r="C84" s="1"/>
      <c r="D84" s="1"/>
      <c r="E84" s="1"/>
      <c r="F84" s="39"/>
      <c r="G84" s="1"/>
      <c r="I84" s="1"/>
      <c r="J84" s="1"/>
      <c r="K84" s="1"/>
      <c r="L84" s="1"/>
      <c r="M84" s="1"/>
      <c r="N84" s="1"/>
      <c r="O84" s="1"/>
      <c r="P84" s="1"/>
      <c r="Q84" s="1"/>
      <c r="R84" s="1"/>
      <c r="S84" s="1"/>
      <c r="T84" s="1"/>
      <c r="U84" s="1"/>
      <c r="V84" s="1"/>
      <c r="W84" s="1"/>
      <c r="X84" s="1"/>
      <c r="Y84" s="1"/>
      <c r="Z84" s="1"/>
    </row>
    <row r="85" ht="12.75" customHeight="1">
      <c r="A85" s="1"/>
      <c r="B85" s="1"/>
      <c r="C85" s="1"/>
      <c r="D85" s="1"/>
      <c r="E85" s="1"/>
      <c r="F85" s="39"/>
      <c r="G85" s="1"/>
      <c r="I85" s="1"/>
      <c r="J85" s="1"/>
      <c r="K85" s="1"/>
      <c r="L85" s="1"/>
      <c r="M85" s="1"/>
      <c r="N85" s="1"/>
      <c r="O85" s="1"/>
      <c r="P85" s="1"/>
      <c r="Q85" s="1"/>
      <c r="R85" s="1"/>
      <c r="S85" s="1"/>
      <c r="T85" s="1"/>
      <c r="U85" s="1"/>
      <c r="V85" s="1"/>
      <c r="W85" s="1"/>
      <c r="X85" s="1"/>
      <c r="Y85" s="1"/>
      <c r="Z85" s="1"/>
    </row>
    <row r="86" ht="12.75" customHeight="1">
      <c r="A86" s="1"/>
      <c r="B86" s="1"/>
      <c r="C86" s="1"/>
      <c r="D86" s="1"/>
      <c r="E86" s="1"/>
      <c r="F86" s="39"/>
      <c r="G86" s="1"/>
      <c r="I86" s="1"/>
      <c r="J86" s="1"/>
      <c r="K86" s="1"/>
      <c r="L86" s="1"/>
      <c r="M86" s="1"/>
      <c r="N86" s="1"/>
      <c r="O86" s="1"/>
      <c r="P86" s="1"/>
      <c r="Q86" s="1"/>
      <c r="R86" s="1"/>
      <c r="S86" s="1"/>
      <c r="T86" s="1"/>
      <c r="U86" s="1"/>
      <c r="V86" s="1"/>
      <c r="W86" s="1"/>
      <c r="X86" s="1"/>
      <c r="Y86" s="1"/>
      <c r="Z86" s="1"/>
    </row>
    <row r="87" ht="12.75" customHeight="1">
      <c r="A87" s="1"/>
      <c r="B87" s="1"/>
      <c r="C87" s="1"/>
      <c r="D87" s="1"/>
      <c r="E87" s="1"/>
      <c r="F87" s="39"/>
      <c r="G87" s="1"/>
      <c r="I87" s="1"/>
      <c r="J87" s="1"/>
      <c r="K87" s="1"/>
      <c r="L87" s="1"/>
      <c r="M87" s="1"/>
      <c r="N87" s="1"/>
      <c r="O87" s="1"/>
      <c r="P87" s="1"/>
      <c r="Q87" s="1"/>
      <c r="R87" s="1"/>
      <c r="S87" s="1"/>
      <c r="T87" s="1"/>
      <c r="U87" s="1"/>
      <c r="V87" s="1"/>
      <c r="W87" s="1"/>
      <c r="X87" s="1"/>
      <c r="Y87" s="1"/>
      <c r="Z87" s="1"/>
    </row>
    <row r="88" ht="12.75" customHeight="1">
      <c r="A88" s="1"/>
      <c r="B88" s="1"/>
      <c r="C88" s="1"/>
      <c r="D88" s="1"/>
      <c r="E88" s="1"/>
      <c r="F88" s="39"/>
      <c r="G88" s="1"/>
      <c r="I88" s="1"/>
      <c r="J88" s="1"/>
      <c r="K88" s="1"/>
      <c r="L88" s="1"/>
      <c r="M88" s="1"/>
      <c r="N88" s="1"/>
      <c r="O88" s="1"/>
      <c r="P88" s="1"/>
      <c r="Q88" s="1"/>
      <c r="R88" s="1"/>
      <c r="S88" s="1"/>
      <c r="T88" s="1"/>
      <c r="U88" s="1"/>
      <c r="V88" s="1"/>
      <c r="W88" s="1"/>
      <c r="X88" s="1"/>
      <c r="Y88" s="1"/>
      <c r="Z88" s="1"/>
    </row>
    <row r="89" ht="12.75" customHeight="1">
      <c r="A89" s="1"/>
      <c r="B89" s="1"/>
      <c r="C89" s="1"/>
      <c r="D89" s="1"/>
      <c r="E89" s="1"/>
      <c r="F89" s="39"/>
      <c r="G89" s="1"/>
      <c r="I89" s="1"/>
      <c r="J89" s="1"/>
      <c r="K89" s="1"/>
      <c r="L89" s="1"/>
      <c r="M89" s="1"/>
      <c r="N89" s="1"/>
      <c r="O89" s="1"/>
      <c r="P89" s="1"/>
      <c r="Q89" s="1"/>
      <c r="R89" s="1"/>
      <c r="S89" s="1"/>
      <c r="T89" s="1"/>
      <c r="U89" s="1"/>
      <c r="V89" s="1"/>
      <c r="W89" s="1"/>
      <c r="X89" s="1"/>
      <c r="Y89" s="1"/>
      <c r="Z89" s="1"/>
    </row>
    <row r="90" ht="12.75" customHeight="1">
      <c r="A90" s="1"/>
      <c r="B90" s="1"/>
      <c r="C90" s="1"/>
      <c r="D90" s="1"/>
      <c r="E90" s="1"/>
      <c r="F90" s="39"/>
      <c r="G90" s="1"/>
      <c r="I90" s="1"/>
      <c r="J90" s="1"/>
      <c r="K90" s="1"/>
      <c r="L90" s="1"/>
      <c r="M90" s="1"/>
      <c r="N90" s="1"/>
      <c r="O90" s="1"/>
      <c r="P90" s="1"/>
      <c r="Q90" s="1"/>
      <c r="R90" s="1"/>
      <c r="S90" s="1"/>
      <c r="T90" s="1"/>
      <c r="U90" s="1"/>
      <c r="V90" s="1"/>
      <c r="W90" s="1"/>
      <c r="X90" s="1"/>
      <c r="Y90" s="1"/>
      <c r="Z90" s="1"/>
    </row>
    <row r="91" ht="12.75" customHeight="1">
      <c r="A91" s="1"/>
      <c r="B91" s="1"/>
      <c r="C91" s="1"/>
      <c r="D91" s="1"/>
      <c r="E91" s="1"/>
      <c r="F91" s="39"/>
      <c r="G91" s="1"/>
      <c r="I91" s="1"/>
      <c r="J91" s="1"/>
      <c r="K91" s="1"/>
      <c r="L91" s="1"/>
      <c r="M91" s="1"/>
      <c r="N91" s="1"/>
      <c r="O91" s="1"/>
      <c r="P91" s="1"/>
      <c r="Q91" s="1"/>
      <c r="R91" s="1"/>
      <c r="S91" s="1"/>
      <c r="T91" s="1"/>
      <c r="U91" s="1"/>
      <c r="V91" s="1"/>
      <c r="W91" s="1"/>
      <c r="X91" s="1"/>
      <c r="Y91" s="1"/>
      <c r="Z91" s="1"/>
    </row>
    <row r="92" ht="12.75" customHeight="1">
      <c r="A92" s="1"/>
      <c r="B92" s="1"/>
      <c r="C92" s="1"/>
      <c r="D92" s="1"/>
      <c r="E92" s="1"/>
      <c r="F92" s="39"/>
      <c r="G92" s="1"/>
      <c r="I92" s="1"/>
      <c r="J92" s="1"/>
      <c r="K92" s="1"/>
      <c r="L92" s="1"/>
      <c r="M92" s="1"/>
      <c r="N92" s="1"/>
      <c r="O92" s="1"/>
      <c r="P92" s="1"/>
      <c r="Q92" s="1"/>
      <c r="R92" s="1"/>
      <c r="S92" s="1"/>
      <c r="T92" s="1"/>
      <c r="U92" s="1"/>
      <c r="V92" s="1"/>
      <c r="W92" s="1"/>
      <c r="X92" s="1"/>
      <c r="Y92" s="1"/>
      <c r="Z92" s="1"/>
    </row>
    <row r="93" ht="12.75" customHeight="1">
      <c r="A93" s="1"/>
      <c r="B93" s="1"/>
      <c r="C93" s="1"/>
      <c r="D93" s="1"/>
      <c r="E93" s="1"/>
      <c r="F93" s="39"/>
      <c r="G93" s="1"/>
      <c r="I93" s="1"/>
      <c r="J93" s="1"/>
      <c r="K93" s="1"/>
      <c r="L93" s="1"/>
      <c r="M93" s="1"/>
      <c r="N93" s="1"/>
      <c r="O93" s="1"/>
      <c r="P93" s="1"/>
      <c r="Q93" s="1"/>
      <c r="R93" s="1"/>
      <c r="S93" s="1"/>
      <c r="T93" s="1"/>
      <c r="U93" s="1"/>
      <c r="V93" s="1"/>
      <c r="W93" s="1"/>
      <c r="X93" s="1"/>
      <c r="Y93" s="1"/>
      <c r="Z93" s="1"/>
    </row>
    <row r="94" ht="12.75" customHeight="1">
      <c r="A94" s="1"/>
      <c r="B94" s="1"/>
      <c r="C94" s="1"/>
      <c r="D94" s="1"/>
      <c r="E94" s="1"/>
      <c r="F94" s="39"/>
      <c r="G94" s="1"/>
      <c r="I94" s="1"/>
      <c r="J94" s="1"/>
      <c r="K94" s="1"/>
      <c r="L94" s="1"/>
      <c r="M94" s="1"/>
      <c r="N94" s="1"/>
      <c r="O94" s="1"/>
      <c r="P94" s="1"/>
      <c r="Q94" s="1"/>
      <c r="R94" s="1"/>
      <c r="S94" s="1"/>
      <c r="T94" s="1"/>
      <c r="U94" s="1"/>
      <c r="V94" s="1"/>
      <c r="W94" s="1"/>
      <c r="X94" s="1"/>
      <c r="Y94" s="1"/>
      <c r="Z94" s="1"/>
    </row>
    <row r="95" ht="12.75" customHeight="1">
      <c r="A95" s="1"/>
      <c r="B95" s="1"/>
      <c r="C95" s="1"/>
      <c r="D95" s="1"/>
      <c r="E95" s="1"/>
      <c r="F95" s="39"/>
      <c r="G95" s="1"/>
      <c r="I95" s="1"/>
      <c r="J95" s="1"/>
      <c r="K95" s="1"/>
      <c r="L95" s="1"/>
      <c r="M95" s="1"/>
      <c r="N95" s="1"/>
      <c r="O95" s="1"/>
      <c r="P95" s="1"/>
      <c r="Q95" s="1"/>
      <c r="R95" s="1"/>
      <c r="S95" s="1"/>
      <c r="T95" s="1"/>
      <c r="U95" s="1"/>
      <c r="V95" s="1"/>
      <c r="W95" s="1"/>
      <c r="X95" s="1"/>
      <c r="Y95" s="1"/>
      <c r="Z95" s="1"/>
    </row>
    <row r="96" ht="12.75" customHeight="1">
      <c r="A96" s="1"/>
      <c r="B96" s="1"/>
      <c r="C96" s="1"/>
      <c r="D96" s="1"/>
      <c r="E96" s="1"/>
      <c r="F96" s="39"/>
      <c r="G96" s="1"/>
      <c r="I96" s="1"/>
      <c r="J96" s="1"/>
      <c r="K96" s="1"/>
      <c r="L96" s="1"/>
      <c r="M96" s="1"/>
      <c r="N96" s="1"/>
      <c r="O96" s="1"/>
      <c r="P96" s="1"/>
      <c r="Q96" s="1"/>
      <c r="R96" s="1"/>
      <c r="S96" s="1"/>
      <c r="T96" s="1"/>
      <c r="U96" s="1"/>
      <c r="V96" s="1"/>
      <c r="W96" s="1"/>
      <c r="X96" s="1"/>
      <c r="Y96" s="1"/>
      <c r="Z96" s="1"/>
    </row>
    <row r="97" ht="12.75" customHeight="1">
      <c r="A97" s="1"/>
      <c r="B97" s="1"/>
      <c r="C97" s="1"/>
      <c r="D97" s="1"/>
      <c r="E97" s="1"/>
      <c r="F97" s="39"/>
      <c r="G97" s="1"/>
      <c r="I97" s="1"/>
      <c r="J97" s="1"/>
      <c r="K97" s="1"/>
      <c r="L97" s="1"/>
      <c r="M97" s="1"/>
      <c r="N97" s="1"/>
      <c r="O97" s="1"/>
      <c r="P97" s="1"/>
      <c r="Q97" s="1"/>
      <c r="R97" s="1"/>
      <c r="S97" s="1"/>
      <c r="T97" s="1"/>
      <c r="U97" s="1"/>
      <c r="V97" s="1"/>
      <c r="W97" s="1"/>
      <c r="X97" s="1"/>
      <c r="Y97" s="1"/>
      <c r="Z97" s="1"/>
    </row>
    <row r="98" ht="12.75" customHeight="1">
      <c r="A98" s="1"/>
      <c r="B98" s="1"/>
      <c r="C98" s="1"/>
      <c r="D98" s="1"/>
      <c r="E98" s="1"/>
      <c r="F98" s="39"/>
      <c r="G98" s="1"/>
      <c r="I98" s="1"/>
      <c r="J98" s="1"/>
      <c r="K98" s="1"/>
      <c r="L98" s="1"/>
      <c r="M98" s="1"/>
      <c r="N98" s="1"/>
      <c r="O98" s="1"/>
      <c r="P98" s="1"/>
      <c r="Q98" s="1"/>
      <c r="R98" s="1"/>
      <c r="S98" s="1"/>
      <c r="T98" s="1"/>
      <c r="U98" s="1"/>
      <c r="V98" s="1"/>
      <c r="W98" s="1"/>
      <c r="X98" s="1"/>
      <c r="Y98" s="1"/>
      <c r="Z98" s="1"/>
    </row>
    <row r="99" ht="12.75" customHeight="1">
      <c r="A99" s="1"/>
      <c r="B99" s="1"/>
      <c r="C99" s="1"/>
      <c r="D99" s="1"/>
      <c r="E99" s="1"/>
      <c r="F99" s="39"/>
      <c r="G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39"/>
      <c r="G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39"/>
      <c r="G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39"/>
      <c r="G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39"/>
      <c r="G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39"/>
      <c r="G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39"/>
      <c r="G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39"/>
      <c r="G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39"/>
      <c r="G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39"/>
      <c r="G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39"/>
      <c r="G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39"/>
      <c r="G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39"/>
      <c r="G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39"/>
      <c r="G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39"/>
      <c r="G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39"/>
      <c r="G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39"/>
      <c r="G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39"/>
      <c r="G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39"/>
      <c r="G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39"/>
      <c r="G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39"/>
      <c r="G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39"/>
      <c r="G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39"/>
      <c r="G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39"/>
      <c r="G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39"/>
      <c r="G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39"/>
      <c r="G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39"/>
      <c r="G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39"/>
      <c r="G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39"/>
      <c r="G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39"/>
      <c r="G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39"/>
      <c r="G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39"/>
      <c r="G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39"/>
      <c r="G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39"/>
      <c r="G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39"/>
      <c r="G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39"/>
      <c r="G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39"/>
      <c r="G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39"/>
      <c r="G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39"/>
      <c r="G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39"/>
      <c r="G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39"/>
      <c r="G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39"/>
      <c r="G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39"/>
      <c r="G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39"/>
      <c r="G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39"/>
      <c r="G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39"/>
      <c r="G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39"/>
      <c r="G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39"/>
      <c r="G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39"/>
      <c r="G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39"/>
      <c r="G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39"/>
      <c r="G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39"/>
      <c r="G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39"/>
      <c r="G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39"/>
      <c r="G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39"/>
      <c r="G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39"/>
      <c r="G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39"/>
      <c r="G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39"/>
      <c r="G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39"/>
      <c r="G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39"/>
      <c r="G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39"/>
      <c r="G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39"/>
      <c r="G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39"/>
      <c r="G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39"/>
      <c r="G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39"/>
      <c r="G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39"/>
      <c r="G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39"/>
      <c r="G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39"/>
      <c r="G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39"/>
      <c r="G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39"/>
      <c r="G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39"/>
      <c r="G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39"/>
      <c r="G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39"/>
      <c r="G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39"/>
      <c r="G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39"/>
      <c r="G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39"/>
      <c r="G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39"/>
      <c r="G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39"/>
      <c r="G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39"/>
      <c r="G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39"/>
      <c r="G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39"/>
      <c r="G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39"/>
      <c r="G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39"/>
      <c r="G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39"/>
      <c r="G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39"/>
      <c r="G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39"/>
      <c r="G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39"/>
      <c r="G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39"/>
      <c r="G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39"/>
      <c r="G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39"/>
      <c r="G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39"/>
      <c r="G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39"/>
      <c r="G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39"/>
      <c r="G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39"/>
      <c r="G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39"/>
      <c r="G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39"/>
      <c r="G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39"/>
      <c r="G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39"/>
      <c r="G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39"/>
      <c r="G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39"/>
      <c r="G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39"/>
      <c r="G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39"/>
      <c r="G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39"/>
      <c r="G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39"/>
      <c r="G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39"/>
      <c r="G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39"/>
      <c r="G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39"/>
      <c r="G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39"/>
      <c r="G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39"/>
      <c r="G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39"/>
      <c r="G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39"/>
      <c r="G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39"/>
      <c r="G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39"/>
      <c r="G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39"/>
      <c r="G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39"/>
      <c r="G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39"/>
      <c r="G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39"/>
      <c r="G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39"/>
      <c r="G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39"/>
      <c r="G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39"/>
      <c r="G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39"/>
      <c r="G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39"/>
      <c r="G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39"/>
      <c r="G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39"/>
      <c r="G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39"/>
      <c r="G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39"/>
      <c r="G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39"/>
      <c r="G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39"/>
      <c r="G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39"/>
      <c r="G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39"/>
      <c r="G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39"/>
      <c r="G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39"/>
      <c r="G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39"/>
      <c r="G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39"/>
      <c r="G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39"/>
      <c r="G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39"/>
      <c r="G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39"/>
      <c r="G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39"/>
      <c r="G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39"/>
      <c r="G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39"/>
      <c r="G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39"/>
      <c r="G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39"/>
      <c r="G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39"/>
      <c r="G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39"/>
      <c r="G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39"/>
      <c r="G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39"/>
      <c r="G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39"/>
      <c r="G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39"/>
      <c r="G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39"/>
      <c r="G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39"/>
      <c r="G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39"/>
      <c r="G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39"/>
      <c r="G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39"/>
      <c r="G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39"/>
      <c r="G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39"/>
      <c r="G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39"/>
      <c r="G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39"/>
      <c r="G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39"/>
      <c r="G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39"/>
      <c r="G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39"/>
      <c r="G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39"/>
      <c r="G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39"/>
      <c r="G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39"/>
      <c r="G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39"/>
      <c r="G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39"/>
      <c r="G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39"/>
      <c r="G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39"/>
      <c r="G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39"/>
      <c r="G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39"/>
      <c r="G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39"/>
      <c r="G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39"/>
      <c r="G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39"/>
      <c r="G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39"/>
      <c r="G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39"/>
      <c r="G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39"/>
      <c r="G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39"/>
      <c r="G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39"/>
      <c r="G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39"/>
      <c r="G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39"/>
      <c r="G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39"/>
      <c r="G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39"/>
      <c r="G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39"/>
      <c r="G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39"/>
      <c r="G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39"/>
      <c r="G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39"/>
      <c r="G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39"/>
      <c r="G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39"/>
      <c r="G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39"/>
      <c r="G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39"/>
      <c r="G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39"/>
      <c r="G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39"/>
      <c r="G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39"/>
      <c r="G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39"/>
      <c r="G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39"/>
      <c r="G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39"/>
      <c r="G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39"/>
      <c r="G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39"/>
      <c r="G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39"/>
      <c r="G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39"/>
      <c r="G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39"/>
      <c r="G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39"/>
      <c r="G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39"/>
      <c r="G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39"/>
      <c r="G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39"/>
      <c r="G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39"/>
      <c r="G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39"/>
      <c r="G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39"/>
      <c r="G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39"/>
      <c r="G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39"/>
      <c r="G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39"/>
      <c r="G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39"/>
      <c r="G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39"/>
      <c r="G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39"/>
      <c r="G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39"/>
      <c r="G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39"/>
      <c r="G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39"/>
      <c r="G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39"/>
      <c r="G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39"/>
      <c r="G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39"/>
      <c r="G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39"/>
      <c r="G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39"/>
      <c r="G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39"/>
      <c r="G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39"/>
      <c r="G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39"/>
      <c r="G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39"/>
      <c r="G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39"/>
      <c r="G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39"/>
      <c r="G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39"/>
      <c r="G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39"/>
      <c r="G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39"/>
      <c r="G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39"/>
      <c r="G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39"/>
      <c r="G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39"/>
      <c r="G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39"/>
      <c r="G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39"/>
      <c r="G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39"/>
      <c r="G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39"/>
      <c r="G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39"/>
      <c r="G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39"/>
      <c r="G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39"/>
      <c r="G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39"/>
      <c r="G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39"/>
      <c r="G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39"/>
      <c r="G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39"/>
      <c r="G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39"/>
      <c r="G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39"/>
      <c r="G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39"/>
      <c r="G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39"/>
      <c r="G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39"/>
      <c r="G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39"/>
      <c r="G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39"/>
      <c r="G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39"/>
      <c r="G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39"/>
      <c r="G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39"/>
      <c r="G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39"/>
      <c r="G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39"/>
      <c r="G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39"/>
      <c r="G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39"/>
      <c r="G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39"/>
      <c r="G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39"/>
      <c r="G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39"/>
      <c r="G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39"/>
      <c r="G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39"/>
      <c r="G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39"/>
      <c r="G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39"/>
      <c r="G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39"/>
      <c r="G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39"/>
      <c r="G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39"/>
      <c r="G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39"/>
      <c r="G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39"/>
      <c r="G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39"/>
      <c r="G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39"/>
      <c r="G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39"/>
      <c r="G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39"/>
      <c r="G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39"/>
      <c r="G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39"/>
      <c r="G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39"/>
      <c r="G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39"/>
      <c r="G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39"/>
      <c r="G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39"/>
      <c r="G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39"/>
      <c r="G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39"/>
      <c r="G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39"/>
      <c r="G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39"/>
      <c r="G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39"/>
      <c r="G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39"/>
      <c r="G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39"/>
      <c r="G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39"/>
      <c r="G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39"/>
      <c r="G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39"/>
      <c r="G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39"/>
      <c r="G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39"/>
      <c r="G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39"/>
      <c r="G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39"/>
      <c r="G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39"/>
      <c r="G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39"/>
      <c r="G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39"/>
      <c r="G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39"/>
      <c r="G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39"/>
      <c r="G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39"/>
      <c r="G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39"/>
      <c r="G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39"/>
      <c r="G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39"/>
      <c r="G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39"/>
      <c r="G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39"/>
      <c r="G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39"/>
      <c r="G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39"/>
      <c r="G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39"/>
      <c r="G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39"/>
      <c r="G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39"/>
      <c r="G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39"/>
      <c r="G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39"/>
      <c r="G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39"/>
      <c r="G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39"/>
      <c r="G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39"/>
      <c r="G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39"/>
      <c r="G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39"/>
      <c r="G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39"/>
      <c r="G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39"/>
      <c r="G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39"/>
      <c r="G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39"/>
      <c r="G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39"/>
      <c r="G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39"/>
      <c r="G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39"/>
      <c r="G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39"/>
      <c r="G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39"/>
      <c r="G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39"/>
      <c r="G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39"/>
      <c r="G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39"/>
      <c r="G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39"/>
      <c r="G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39"/>
      <c r="G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39"/>
      <c r="G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39"/>
      <c r="G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39"/>
      <c r="G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39"/>
      <c r="G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39"/>
      <c r="G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39"/>
      <c r="G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39"/>
      <c r="G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39"/>
      <c r="G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39"/>
      <c r="G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39"/>
      <c r="G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39"/>
      <c r="G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39"/>
      <c r="G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39"/>
      <c r="G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39"/>
      <c r="G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39"/>
      <c r="G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39"/>
      <c r="G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39"/>
      <c r="G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39"/>
      <c r="G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39"/>
      <c r="G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39"/>
      <c r="G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39"/>
      <c r="G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39"/>
      <c r="G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39"/>
      <c r="G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39"/>
      <c r="G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39"/>
      <c r="G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39"/>
      <c r="G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39"/>
      <c r="G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39"/>
      <c r="G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39"/>
      <c r="G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39"/>
      <c r="G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39"/>
      <c r="G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39"/>
      <c r="G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39"/>
      <c r="G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39"/>
      <c r="G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39"/>
      <c r="G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39"/>
      <c r="G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39"/>
      <c r="G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39"/>
      <c r="G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39"/>
      <c r="G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39"/>
      <c r="G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39"/>
      <c r="G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39"/>
      <c r="G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39"/>
      <c r="G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39"/>
      <c r="G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39"/>
      <c r="G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39"/>
      <c r="G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39"/>
      <c r="G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39"/>
      <c r="G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39"/>
      <c r="G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39"/>
      <c r="G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39"/>
      <c r="G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39"/>
      <c r="G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39"/>
      <c r="G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39"/>
      <c r="G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39"/>
      <c r="G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39"/>
      <c r="G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39"/>
      <c r="G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39"/>
      <c r="G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39"/>
      <c r="G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39"/>
      <c r="G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39"/>
      <c r="G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39"/>
      <c r="G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39"/>
      <c r="G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39"/>
      <c r="G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39"/>
      <c r="G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39"/>
      <c r="G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39"/>
      <c r="G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39"/>
      <c r="G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39"/>
      <c r="G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39"/>
      <c r="G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39"/>
      <c r="G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39"/>
      <c r="G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39"/>
      <c r="G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39"/>
      <c r="G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39"/>
      <c r="G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39"/>
      <c r="G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39"/>
      <c r="G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39"/>
      <c r="G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39"/>
      <c r="G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39"/>
      <c r="G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39"/>
      <c r="G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39"/>
      <c r="G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39"/>
      <c r="G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39"/>
      <c r="G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39"/>
      <c r="G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39"/>
      <c r="G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39"/>
      <c r="G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39"/>
      <c r="G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39"/>
      <c r="G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39"/>
      <c r="G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39"/>
      <c r="G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39"/>
      <c r="G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39"/>
      <c r="G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39"/>
      <c r="G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39"/>
      <c r="G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39"/>
      <c r="G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39"/>
      <c r="G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39"/>
      <c r="G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39"/>
      <c r="G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39"/>
      <c r="G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39"/>
      <c r="G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39"/>
      <c r="G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39"/>
      <c r="G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39"/>
      <c r="G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39"/>
      <c r="G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39"/>
      <c r="G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39"/>
      <c r="G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39"/>
      <c r="G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39"/>
      <c r="G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39"/>
      <c r="G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39"/>
      <c r="G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39"/>
      <c r="G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39"/>
      <c r="G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39"/>
      <c r="G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39"/>
      <c r="G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39"/>
      <c r="G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39"/>
      <c r="G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39"/>
      <c r="G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39"/>
      <c r="G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39"/>
      <c r="G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39"/>
      <c r="G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39"/>
      <c r="G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39"/>
      <c r="G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39"/>
      <c r="G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39"/>
      <c r="G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39"/>
      <c r="G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39"/>
      <c r="G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39"/>
      <c r="G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39"/>
      <c r="G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39"/>
      <c r="G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39"/>
      <c r="G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39"/>
      <c r="G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39"/>
      <c r="G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39"/>
      <c r="G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39"/>
      <c r="G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39"/>
      <c r="G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39"/>
      <c r="G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39"/>
      <c r="G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39"/>
      <c r="G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39"/>
      <c r="G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39"/>
      <c r="G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39"/>
      <c r="G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39"/>
      <c r="G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39"/>
      <c r="G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39"/>
      <c r="G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39"/>
      <c r="G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39"/>
      <c r="G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39"/>
      <c r="G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39"/>
      <c r="G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39"/>
      <c r="G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39"/>
      <c r="G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39"/>
      <c r="G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39"/>
      <c r="G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39"/>
      <c r="G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39"/>
      <c r="G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39"/>
      <c r="G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39"/>
      <c r="G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39"/>
      <c r="G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39"/>
      <c r="G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39"/>
      <c r="G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39"/>
      <c r="G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39"/>
      <c r="G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39"/>
      <c r="G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39"/>
      <c r="G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39"/>
      <c r="G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39"/>
      <c r="G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39"/>
      <c r="G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39"/>
      <c r="G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39"/>
      <c r="G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39"/>
      <c r="G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39"/>
      <c r="G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39"/>
      <c r="G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39"/>
      <c r="G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39"/>
      <c r="G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39"/>
      <c r="G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39"/>
      <c r="G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39"/>
      <c r="G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39"/>
      <c r="G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39"/>
      <c r="G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39"/>
      <c r="G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39"/>
      <c r="G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39"/>
      <c r="G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39"/>
      <c r="G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39"/>
      <c r="G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39"/>
      <c r="G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39"/>
      <c r="G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39"/>
      <c r="G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39"/>
      <c r="G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39"/>
      <c r="G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39"/>
      <c r="G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39"/>
      <c r="G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39"/>
      <c r="G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39"/>
      <c r="G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39"/>
      <c r="G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39"/>
      <c r="G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39"/>
      <c r="G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39"/>
      <c r="G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39"/>
      <c r="G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39"/>
      <c r="G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39"/>
      <c r="G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39"/>
      <c r="G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39"/>
      <c r="G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39"/>
      <c r="G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39"/>
      <c r="G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39"/>
      <c r="G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39"/>
      <c r="G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39"/>
      <c r="G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39"/>
      <c r="G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39"/>
      <c r="G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39"/>
      <c r="G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39"/>
      <c r="G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39"/>
      <c r="G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39"/>
      <c r="G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39"/>
      <c r="G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39"/>
      <c r="G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39"/>
      <c r="G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39"/>
      <c r="G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39"/>
      <c r="G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39"/>
      <c r="G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39"/>
      <c r="G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39"/>
      <c r="G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39"/>
      <c r="G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39"/>
      <c r="G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39"/>
      <c r="G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39"/>
      <c r="G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39"/>
      <c r="G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39"/>
      <c r="G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39"/>
      <c r="G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39"/>
      <c r="G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39"/>
      <c r="G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39"/>
      <c r="G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39"/>
      <c r="G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39"/>
      <c r="G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39"/>
      <c r="G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39"/>
      <c r="G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39"/>
      <c r="G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39"/>
      <c r="G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39"/>
      <c r="G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39"/>
      <c r="G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39"/>
      <c r="G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39"/>
      <c r="G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39"/>
      <c r="G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39"/>
      <c r="G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39"/>
      <c r="G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39"/>
      <c r="G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39"/>
      <c r="G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39"/>
      <c r="G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39"/>
      <c r="G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39"/>
      <c r="G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39"/>
      <c r="G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39"/>
      <c r="G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39"/>
      <c r="G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39"/>
      <c r="G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39"/>
      <c r="G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39"/>
      <c r="G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39"/>
      <c r="G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39"/>
      <c r="G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39"/>
      <c r="G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39"/>
      <c r="G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39"/>
      <c r="G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39"/>
      <c r="G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39"/>
      <c r="G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39"/>
      <c r="G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39"/>
      <c r="G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39"/>
      <c r="G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39"/>
      <c r="G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39"/>
      <c r="G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39"/>
      <c r="G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39"/>
      <c r="G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39"/>
      <c r="G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39"/>
      <c r="G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39"/>
      <c r="G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39"/>
      <c r="G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39"/>
      <c r="G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39"/>
      <c r="G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39"/>
      <c r="G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39"/>
      <c r="G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39"/>
      <c r="G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39"/>
      <c r="G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39"/>
      <c r="G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39"/>
      <c r="G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39"/>
      <c r="G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39"/>
      <c r="G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39"/>
      <c r="G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39"/>
      <c r="G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39"/>
      <c r="G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39"/>
      <c r="G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39"/>
      <c r="G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39"/>
      <c r="G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39"/>
      <c r="G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39"/>
      <c r="G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39"/>
      <c r="G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39"/>
      <c r="G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39"/>
      <c r="G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39"/>
      <c r="G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39"/>
      <c r="G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39"/>
      <c r="G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39"/>
      <c r="G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39"/>
      <c r="G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39"/>
      <c r="G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39"/>
      <c r="G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39"/>
      <c r="G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39"/>
      <c r="G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39"/>
      <c r="G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39"/>
      <c r="G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39"/>
      <c r="G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39"/>
      <c r="G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39"/>
      <c r="G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39"/>
      <c r="G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39"/>
      <c r="G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39"/>
      <c r="G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39"/>
      <c r="G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39"/>
      <c r="G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39"/>
      <c r="G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39"/>
      <c r="G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39"/>
      <c r="G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39"/>
      <c r="G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39"/>
      <c r="G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39"/>
      <c r="G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39"/>
      <c r="G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39"/>
      <c r="G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39"/>
      <c r="G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39"/>
      <c r="G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39"/>
      <c r="G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39"/>
      <c r="G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39"/>
      <c r="G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39"/>
      <c r="G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39"/>
      <c r="G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39"/>
      <c r="G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39"/>
      <c r="G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39"/>
      <c r="G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39"/>
      <c r="G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39"/>
      <c r="G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39"/>
      <c r="G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39"/>
      <c r="G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39"/>
      <c r="G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39"/>
      <c r="G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39"/>
      <c r="G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39"/>
      <c r="G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39"/>
      <c r="G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39"/>
      <c r="G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39"/>
      <c r="G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39"/>
      <c r="G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39"/>
      <c r="G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39"/>
      <c r="G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39"/>
      <c r="G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39"/>
      <c r="G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39"/>
      <c r="G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39"/>
      <c r="G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39"/>
      <c r="G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39"/>
      <c r="G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39"/>
      <c r="G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39"/>
      <c r="G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39"/>
      <c r="G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39"/>
      <c r="G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39"/>
      <c r="G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39"/>
      <c r="G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39"/>
      <c r="G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39"/>
      <c r="G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39"/>
      <c r="G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39"/>
      <c r="G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39"/>
      <c r="G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39"/>
      <c r="G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39"/>
      <c r="G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39"/>
      <c r="G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39"/>
      <c r="G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39"/>
      <c r="G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39"/>
      <c r="G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39"/>
      <c r="G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39"/>
      <c r="G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39"/>
      <c r="G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39"/>
      <c r="G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39"/>
      <c r="G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39"/>
      <c r="G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39"/>
      <c r="G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39"/>
      <c r="G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39"/>
      <c r="G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39"/>
      <c r="G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39"/>
      <c r="G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39"/>
      <c r="G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39"/>
      <c r="G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39"/>
      <c r="G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39"/>
      <c r="G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39"/>
      <c r="G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39"/>
      <c r="G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39"/>
      <c r="G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39"/>
      <c r="G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39"/>
      <c r="G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39"/>
      <c r="G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39"/>
      <c r="G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39"/>
      <c r="G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39"/>
      <c r="G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39"/>
      <c r="G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39"/>
      <c r="G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39"/>
      <c r="G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39"/>
      <c r="G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39"/>
      <c r="G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39"/>
      <c r="G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39"/>
      <c r="G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39"/>
      <c r="G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39"/>
      <c r="G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39"/>
      <c r="G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39"/>
      <c r="G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39"/>
      <c r="G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39"/>
      <c r="G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39"/>
      <c r="G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39"/>
      <c r="G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39"/>
      <c r="G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39"/>
      <c r="G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39"/>
      <c r="G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39"/>
      <c r="G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39"/>
      <c r="G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39"/>
      <c r="G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39"/>
      <c r="G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39"/>
      <c r="G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39"/>
      <c r="G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39"/>
      <c r="G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39"/>
      <c r="G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39"/>
      <c r="G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39"/>
      <c r="G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39"/>
      <c r="G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39"/>
      <c r="G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39"/>
      <c r="G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39"/>
      <c r="G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39"/>
      <c r="G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39"/>
      <c r="G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39"/>
      <c r="G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39"/>
      <c r="G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39"/>
      <c r="G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39"/>
      <c r="G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39"/>
      <c r="G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39"/>
      <c r="G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39"/>
      <c r="G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39"/>
      <c r="G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39"/>
      <c r="G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39"/>
      <c r="G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39"/>
      <c r="G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39"/>
      <c r="G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39"/>
      <c r="G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39"/>
      <c r="G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39"/>
      <c r="G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39"/>
      <c r="G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39"/>
      <c r="G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39"/>
      <c r="G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39"/>
      <c r="G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39"/>
      <c r="G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39"/>
      <c r="G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39"/>
      <c r="G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39"/>
      <c r="G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39"/>
      <c r="G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39"/>
      <c r="G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39"/>
      <c r="G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39"/>
      <c r="G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39"/>
      <c r="G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39"/>
      <c r="G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39"/>
      <c r="G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39"/>
      <c r="G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39"/>
      <c r="G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39"/>
      <c r="G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39"/>
      <c r="G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39"/>
      <c r="G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39"/>
      <c r="G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39"/>
      <c r="G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39"/>
      <c r="G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39"/>
      <c r="G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39"/>
      <c r="G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39"/>
      <c r="G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39"/>
      <c r="G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39"/>
      <c r="G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39"/>
      <c r="G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39"/>
      <c r="G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39"/>
      <c r="G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39"/>
      <c r="G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39"/>
      <c r="G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39"/>
      <c r="G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39"/>
      <c r="G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39"/>
      <c r="G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39"/>
      <c r="G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39"/>
      <c r="G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39"/>
      <c r="G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39"/>
      <c r="G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39"/>
      <c r="G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39"/>
      <c r="G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39"/>
      <c r="G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39"/>
      <c r="G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39"/>
      <c r="G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39"/>
      <c r="G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39"/>
      <c r="G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39"/>
      <c r="G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39"/>
      <c r="G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39"/>
      <c r="G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39"/>
      <c r="G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39"/>
      <c r="G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39"/>
      <c r="G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39"/>
      <c r="G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39"/>
      <c r="G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39"/>
      <c r="G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39"/>
      <c r="G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39"/>
      <c r="G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39"/>
      <c r="G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39"/>
      <c r="G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39"/>
      <c r="G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39"/>
      <c r="G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39"/>
      <c r="G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39"/>
      <c r="G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39"/>
      <c r="G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39"/>
      <c r="G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39"/>
      <c r="G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39"/>
      <c r="G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39"/>
      <c r="G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39"/>
      <c r="G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39"/>
      <c r="G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39"/>
      <c r="G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39"/>
      <c r="G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39"/>
      <c r="G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39"/>
      <c r="G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39"/>
      <c r="G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39"/>
      <c r="G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39"/>
      <c r="G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39"/>
      <c r="G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39"/>
      <c r="G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39"/>
      <c r="G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39"/>
      <c r="G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39"/>
      <c r="G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39"/>
      <c r="G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39"/>
      <c r="G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39"/>
      <c r="G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39"/>
      <c r="G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39"/>
      <c r="G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39"/>
      <c r="G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39"/>
      <c r="G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39"/>
      <c r="G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39"/>
      <c r="G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39"/>
      <c r="G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39"/>
      <c r="G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39"/>
      <c r="G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39"/>
      <c r="G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39"/>
      <c r="G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39"/>
      <c r="G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39"/>
      <c r="G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39"/>
      <c r="G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39"/>
      <c r="G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39"/>
      <c r="G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39"/>
      <c r="G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39"/>
      <c r="G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39"/>
      <c r="G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39"/>
      <c r="G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39"/>
      <c r="G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39"/>
      <c r="G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39"/>
      <c r="G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39"/>
      <c r="G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39"/>
      <c r="G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39"/>
      <c r="G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39"/>
      <c r="G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39"/>
      <c r="G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39"/>
      <c r="G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39"/>
      <c r="G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39"/>
      <c r="G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39"/>
      <c r="G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39"/>
      <c r="G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39"/>
      <c r="G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39"/>
      <c r="G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39"/>
      <c r="G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39"/>
      <c r="G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39"/>
      <c r="G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39"/>
      <c r="G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39"/>
      <c r="G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39"/>
      <c r="G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39"/>
      <c r="G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39"/>
      <c r="G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39"/>
      <c r="G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0"/>
    <col customWidth="1" min="2" max="5" width="9.75"/>
    <col customWidth="1" min="6" max="6" width="9.88"/>
    <col customWidth="1" min="7" max="7" width="12.88"/>
    <col customWidth="1" min="8" max="8" width="10.13"/>
    <col customWidth="1" min="9" max="9" width="23.25"/>
    <col customWidth="1" min="10" max="10" width="8.63"/>
    <col customWidth="1" min="11" max="26" width="8.0"/>
  </cols>
  <sheetData>
    <row r="1" ht="12.75" customHeight="1">
      <c r="A1" s="1" t="s">
        <v>26</v>
      </c>
      <c r="B1" s="1" t="s">
        <v>27</v>
      </c>
      <c r="C1" s="1" t="s">
        <v>28</v>
      </c>
      <c r="D1" s="1" t="s">
        <v>29</v>
      </c>
      <c r="E1" s="1" t="s">
        <v>30</v>
      </c>
      <c r="F1" s="39" t="s">
        <v>31</v>
      </c>
      <c r="G1" s="1" t="s">
        <v>32</v>
      </c>
      <c r="H1" s="40" t="s">
        <v>33</v>
      </c>
      <c r="I1" s="1" t="s">
        <v>34</v>
      </c>
      <c r="J1" s="1" t="s">
        <v>35</v>
      </c>
      <c r="K1" s="1"/>
      <c r="L1" s="1"/>
      <c r="M1" s="1"/>
      <c r="N1" s="1"/>
      <c r="O1" s="1"/>
      <c r="P1" s="1"/>
      <c r="Q1" s="1"/>
      <c r="R1" s="1"/>
      <c r="S1" s="1"/>
      <c r="T1" s="1"/>
      <c r="U1" s="1"/>
      <c r="V1" s="1"/>
      <c r="W1" s="1"/>
      <c r="X1" s="1"/>
      <c r="Y1" s="1"/>
      <c r="Z1" s="1"/>
    </row>
    <row r="2" ht="12.75" customHeight="1">
      <c r="A2" s="41">
        <f>GPRIZNPF!I19</f>
        <v>1</v>
      </c>
      <c r="B2" s="42" t="str">
        <f>GPRIZNPF!J19</f>
        <v/>
      </c>
      <c r="C2" s="42" t="str">
        <f>GPRIZNPF!K19</f>
        <v/>
      </c>
      <c r="D2" s="42">
        <v>0.0</v>
      </c>
      <c r="E2" s="42">
        <v>0.0</v>
      </c>
      <c r="F2" s="39">
        <f t="shared" ref="F2:F41" si="1">A2/100*B2+A2/50*C2</f>
        <v>0</v>
      </c>
      <c r="G2" s="43" t="str">
        <f>TRIM(UPPER(RefStr!C13))</f>
        <v>HR7224020061100431431</v>
      </c>
      <c r="H2" s="44">
        <v>0.0</v>
      </c>
      <c r="I2" s="43" t="s">
        <v>36</v>
      </c>
      <c r="J2" s="42">
        <f t="shared" ref="J2:J41" si="2">ABS(B2-ROUND(B2,0))+ABS(C2-ROUND(C2,0))</f>
        <v>0</v>
      </c>
      <c r="K2" s="1"/>
      <c r="L2" s="1"/>
      <c r="M2" s="1"/>
      <c r="N2" s="1"/>
      <c r="O2" s="1"/>
      <c r="P2" s="1"/>
      <c r="Q2" s="1"/>
      <c r="R2" s="1"/>
      <c r="S2" s="1"/>
      <c r="T2" s="1"/>
      <c r="U2" s="1"/>
      <c r="V2" s="1"/>
      <c r="W2" s="1"/>
      <c r="X2" s="1"/>
      <c r="Y2" s="1"/>
      <c r="Z2" s="1"/>
    </row>
    <row r="3" ht="12.75" customHeight="1">
      <c r="A3" s="41">
        <f>GPRIZNPF!I20</f>
        <v>2</v>
      </c>
      <c r="B3" s="42" t="str">
        <f>GPRIZNPF!J20</f>
        <v/>
      </c>
      <c r="C3" s="42" t="str">
        <f>GPRIZNPF!K20</f>
        <v/>
      </c>
      <c r="D3" s="42">
        <v>0.0</v>
      </c>
      <c r="E3" s="42">
        <v>0.0</v>
      </c>
      <c r="F3" s="39">
        <f t="shared" si="1"/>
        <v>0</v>
      </c>
      <c r="G3" s="1" t="str">
        <f>TEXT(INT(VALUE(RefStr!J11)),"00000000")</f>
        <v>01921401</v>
      </c>
      <c r="I3" s="43" t="s">
        <v>37</v>
      </c>
      <c r="J3" s="42">
        <f t="shared" si="2"/>
        <v>0</v>
      </c>
      <c r="K3" s="1"/>
      <c r="L3" s="1"/>
      <c r="M3" s="1"/>
      <c r="N3" s="1"/>
      <c r="O3" s="1"/>
      <c r="P3" s="1"/>
      <c r="Q3" s="1"/>
      <c r="R3" s="1"/>
      <c r="S3" s="1"/>
      <c r="T3" s="1"/>
      <c r="U3" s="1"/>
      <c r="V3" s="1"/>
      <c r="W3" s="1"/>
      <c r="X3" s="1"/>
      <c r="Y3" s="1"/>
      <c r="Z3" s="1"/>
    </row>
    <row r="4" ht="12.75" customHeight="1">
      <c r="A4" s="41">
        <f>GPRIZNPF!I21</f>
        <v>3</v>
      </c>
      <c r="B4" s="42" t="str">
        <f>GPRIZNPF!J21</f>
        <v/>
      </c>
      <c r="C4" s="42" t="str">
        <f>GPRIZNPF!K21</f>
        <v/>
      </c>
      <c r="D4" s="42">
        <v>0.0</v>
      </c>
      <c r="E4" s="42">
        <v>0.0</v>
      </c>
      <c r="F4" s="39">
        <f t="shared" si="1"/>
        <v>0</v>
      </c>
      <c r="G4" s="1" t="str">
        <f>IF(ISERROR(RefStr!C7),"-",UPPER(TRIM(RefStr!C7)))</f>
        <v>UDRUGA ŠOKAČKA GRANA OSIJEK</v>
      </c>
      <c r="I4" s="43" t="s">
        <v>38</v>
      </c>
      <c r="J4" s="42">
        <f t="shared" si="2"/>
        <v>0</v>
      </c>
      <c r="K4" s="1"/>
      <c r="L4" s="1"/>
      <c r="M4" s="1"/>
      <c r="N4" s="1"/>
      <c r="O4" s="1"/>
      <c r="P4" s="1"/>
      <c r="Q4" s="1"/>
      <c r="R4" s="1"/>
      <c r="S4" s="1"/>
      <c r="T4" s="1"/>
      <c r="U4" s="1"/>
      <c r="V4" s="1"/>
      <c r="W4" s="1"/>
      <c r="X4" s="1"/>
      <c r="Y4" s="1"/>
      <c r="Z4" s="1"/>
    </row>
    <row r="5" ht="12.75" customHeight="1">
      <c r="A5" s="41">
        <f>GPRIZNPF!I22</f>
        <v>4</v>
      </c>
      <c r="B5" s="42">
        <f>GPRIZNPF!J22</f>
        <v>0</v>
      </c>
      <c r="C5" s="42">
        <f>GPRIZNPF!K22</f>
        <v>0</v>
      </c>
      <c r="D5" s="42">
        <v>0.0</v>
      </c>
      <c r="E5" s="42">
        <v>0.0</v>
      </c>
      <c r="F5" s="39">
        <f t="shared" si="1"/>
        <v>0</v>
      </c>
      <c r="G5" s="1" t="str">
        <f>TEXT(INT(VALUE(RefStr!C9)),"00000")</f>
        <v>31000</v>
      </c>
      <c r="I5" s="43" t="s">
        <v>39</v>
      </c>
      <c r="J5" s="42">
        <f t="shared" si="2"/>
        <v>0</v>
      </c>
      <c r="K5" s="1"/>
      <c r="L5" s="1"/>
      <c r="M5" s="1"/>
      <c r="N5" s="1"/>
      <c r="O5" s="1"/>
      <c r="P5" s="1"/>
      <c r="Q5" s="1"/>
      <c r="R5" s="1"/>
      <c r="S5" s="1"/>
      <c r="T5" s="1"/>
      <c r="U5" s="1"/>
      <c r="V5" s="1"/>
      <c r="W5" s="1"/>
      <c r="X5" s="1"/>
      <c r="Y5" s="1"/>
      <c r="Z5" s="1"/>
    </row>
    <row r="6" ht="12.75" customHeight="1">
      <c r="A6" s="41">
        <f>GPRIZNPF!I23</f>
        <v>5</v>
      </c>
      <c r="B6" s="42" t="str">
        <f>GPRIZNPF!J23</f>
        <v/>
      </c>
      <c r="C6" s="42" t="str">
        <f>GPRIZNPF!K23</f>
        <v/>
      </c>
      <c r="D6" s="42">
        <v>0.0</v>
      </c>
      <c r="E6" s="42">
        <v>0.0</v>
      </c>
      <c r="F6" s="39">
        <f t="shared" si="1"/>
        <v>0</v>
      </c>
      <c r="G6" s="1" t="str">
        <f>IF(ISERROR(RefStr!E9),"-",UPPER(TRIM(RefStr!E9)))</f>
        <v>OSIJEK</v>
      </c>
      <c r="I6" s="43" t="s">
        <v>40</v>
      </c>
      <c r="J6" s="42">
        <f t="shared" si="2"/>
        <v>0</v>
      </c>
      <c r="K6" s="1"/>
      <c r="L6" s="1"/>
      <c r="M6" s="1"/>
      <c r="N6" s="1"/>
      <c r="O6" s="1"/>
      <c r="P6" s="1"/>
      <c r="Q6" s="1"/>
      <c r="R6" s="1"/>
      <c r="S6" s="1"/>
      <c r="T6" s="1"/>
      <c r="U6" s="1"/>
      <c r="V6" s="1"/>
      <c r="W6" s="1"/>
      <c r="X6" s="1"/>
      <c r="Y6" s="1"/>
      <c r="Z6" s="1"/>
    </row>
    <row r="7" ht="12.75" customHeight="1">
      <c r="A7" s="41">
        <f>GPRIZNPF!I24</f>
        <v>6</v>
      </c>
      <c r="B7" s="42" t="str">
        <f>GPRIZNPF!J24</f>
        <v/>
      </c>
      <c r="C7" s="42" t="str">
        <f>GPRIZNPF!K24</f>
        <v/>
      </c>
      <c r="D7" s="42">
        <v>0.0</v>
      </c>
      <c r="E7" s="42">
        <v>0.0</v>
      </c>
      <c r="F7" s="39">
        <f t="shared" si="1"/>
        <v>0</v>
      </c>
      <c r="G7" s="1" t="str">
        <f>IF(ISERROR(RefStr!C11),"-",(TRIM(RefStr!C11)))</f>
        <v>Kralja Petra Svačića 36</v>
      </c>
      <c r="I7" s="43" t="s">
        <v>41</v>
      </c>
      <c r="J7" s="42">
        <f t="shared" si="2"/>
        <v>0</v>
      </c>
      <c r="K7" s="1"/>
      <c r="L7" s="1"/>
      <c r="M7" s="1"/>
      <c r="N7" s="1"/>
      <c r="O7" s="1"/>
      <c r="P7" s="1"/>
      <c r="Q7" s="1"/>
      <c r="R7" s="1"/>
      <c r="S7" s="1"/>
      <c r="T7" s="1"/>
      <c r="U7" s="1"/>
      <c r="V7" s="1"/>
      <c r="W7" s="1"/>
      <c r="X7" s="1"/>
      <c r="Y7" s="1"/>
      <c r="Z7" s="1"/>
    </row>
    <row r="8" ht="12.75" customHeight="1">
      <c r="A8" s="41">
        <f>GPRIZNPF!I25</f>
        <v>7</v>
      </c>
      <c r="B8" s="42" t="str">
        <f>GPRIZNPF!J25</f>
        <v/>
      </c>
      <c r="C8" s="42" t="str">
        <f>GPRIZNPF!K25</f>
        <v/>
      </c>
      <c r="D8" s="42">
        <v>0.0</v>
      </c>
      <c r="E8" s="42">
        <v>0.0</v>
      </c>
      <c r="F8" s="39">
        <f t="shared" si="1"/>
        <v>0</v>
      </c>
      <c r="G8" s="1" t="str">
        <f>TEXT(INT(VALUE(RefStr!C15)),"0000")</f>
        <v>9499</v>
      </c>
      <c r="I8" s="43" t="s">
        <v>42</v>
      </c>
      <c r="J8" s="42">
        <f t="shared" si="2"/>
        <v>0</v>
      </c>
      <c r="K8" s="1"/>
      <c r="L8" s="1"/>
      <c r="M8" s="1"/>
      <c r="N8" s="1"/>
      <c r="O8" s="1"/>
      <c r="P8" s="1"/>
      <c r="Q8" s="1"/>
      <c r="R8" s="1"/>
      <c r="S8" s="1"/>
      <c r="T8" s="1"/>
      <c r="U8" s="1"/>
      <c r="V8" s="1"/>
      <c r="W8" s="1"/>
      <c r="X8" s="1"/>
      <c r="Y8" s="1"/>
      <c r="Z8" s="1"/>
    </row>
    <row r="9" ht="12.75" customHeight="1">
      <c r="A9" s="41">
        <f>GPRIZNPF!I26</f>
        <v>8</v>
      </c>
      <c r="B9" s="42" t="str">
        <f>GPRIZNPF!J26</f>
        <v/>
      </c>
      <c r="C9" s="42" t="str">
        <f>GPRIZNPF!K26</f>
        <v/>
      </c>
      <c r="D9" s="42">
        <v>0.0</v>
      </c>
      <c r="E9" s="42">
        <v>0.0</v>
      </c>
      <c r="F9" s="39">
        <f t="shared" si="1"/>
        <v>0</v>
      </c>
      <c r="G9" s="1" t="str">
        <f>IF(RefStr!J17&lt;&gt;"",TEXT(INT(VALUE(RefStr!J17)),"00"),"00")</f>
        <v>14</v>
      </c>
      <c r="I9" s="43" t="s">
        <v>43</v>
      </c>
      <c r="J9" s="42">
        <f t="shared" si="2"/>
        <v>0</v>
      </c>
      <c r="K9" s="1"/>
      <c r="L9" s="1"/>
      <c r="M9" s="1"/>
      <c r="N9" s="1"/>
      <c r="O9" s="1"/>
      <c r="P9" s="1"/>
      <c r="Q9" s="1"/>
      <c r="R9" s="1"/>
      <c r="S9" s="1"/>
      <c r="T9" s="1"/>
      <c r="U9" s="1"/>
      <c r="V9" s="1"/>
      <c r="W9" s="1"/>
      <c r="X9" s="1"/>
      <c r="Y9" s="1"/>
      <c r="Z9" s="1"/>
    </row>
    <row r="10" ht="12.75" customHeight="1">
      <c r="A10" s="41">
        <f>GPRIZNPF!I27</f>
        <v>9</v>
      </c>
      <c r="B10" s="42" t="str">
        <f>GPRIZNPF!J27</f>
        <v/>
      </c>
      <c r="C10" s="42" t="str">
        <f>GPRIZNPF!K27</f>
        <v/>
      </c>
      <c r="D10" s="42">
        <v>0.0</v>
      </c>
      <c r="E10" s="42">
        <v>0.0</v>
      </c>
      <c r="F10" s="39">
        <f t="shared" si="1"/>
        <v>0</v>
      </c>
      <c r="G10" s="1" t="str">
        <f>TEXT(INT(VALUE(RefStr!C17)),"000")</f>
        <v>312</v>
      </c>
      <c r="I10" s="43" t="s">
        <v>44</v>
      </c>
      <c r="J10" s="42">
        <f t="shared" si="2"/>
        <v>0</v>
      </c>
      <c r="K10" s="1"/>
      <c r="L10" s="1"/>
      <c r="M10" s="1"/>
      <c r="N10" s="1"/>
      <c r="O10" s="1"/>
      <c r="P10" s="1"/>
      <c r="Q10" s="1"/>
      <c r="R10" s="1"/>
      <c r="S10" s="1"/>
      <c r="T10" s="1"/>
      <c r="U10" s="1"/>
      <c r="V10" s="1"/>
      <c r="W10" s="1"/>
      <c r="X10" s="1"/>
      <c r="Y10" s="1"/>
      <c r="Z10" s="1"/>
    </row>
    <row r="11" ht="12.75" customHeight="1">
      <c r="A11" s="41">
        <f>GPRIZNPF!I28</f>
        <v>10</v>
      </c>
      <c r="B11" s="42" t="str">
        <f>GPRIZNPF!J28</f>
        <v/>
      </c>
      <c r="C11" s="42" t="str">
        <f>GPRIZNPF!K28</f>
        <v/>
      </c>
      <c r="D11" s="42">
        <v>0.0</v>
      </c>
      <c r="E11" s="42">
        <v>0.0</v>
      </c>
      <c r="F11" s="39">
        <f t="shared" si="1"/>
        <v>0</v>
      </c>
      <c r="G11" s="1" t="s">
        <v>45</v>
      </c>
      <c r="I11" s="45" t="s">
        <v>46</v>
      </c>
      <c r="J11" s="42">
        <f t="shared" si="2"/>
        <v>0</v>
      </c>
      <c r="K11" s="1"/>
      <c r="L11" s="1"/>
      <c r="M11" s="1"/>
      <c r="N11" s="1"/>
      <c r="O11" s="1"/>
      <c r="P11" s="1"/>
      <c r="Q11" s="1"/>
      <c r="R11" s="1"/>
      <c r="S11" s="1"/>
      <c r="T11" s="1"/>
      <c r="U11" s="1"/>
      <c r="V11" s="1"/>
      <c r="W11" s="1"/>
      <c r="X11" s="1"/>
      <c r="Y11" s="1"/>
      <c r="Z11" s="1"/>
    </row>
    <row r="12" ht="12.75" customHeight="1">
      <c r="A12" s="41">
        <f>GPRIZNPF!I29</f>
        <v>11</v>
      </c>
      <c r="B12" s="42" t="str">
        <f>GPRIZNPF!J29</f>
        <v/>
      </c>
      <c r="C12" s="42" t="str">
        <f>GPRIZNPF!K29</f>
        <v/>
      </c>
      <c r="D12" s="42">
        <v>0.0</v>
      </c>
      <c r="E12" s="42">
        <v>0.0</v>
      </c>
      <c r="F12" s="39">
        <f t="shared" si="1"/>
        <v>0</v>
      </c>
      <c r="G12" s="1" t="s">
        <v>45</v>
      </c>
      <c r="I12" s="45" t="s">
        <v>47</v>
      </c>
      <c r="J12" s="42">
        <f t="shared" si="2"/>
        <v>0</v>
      </c>
      <c r="K12" s="1"/>
      <c r="L12" s="1"/>
      <c r="M12" s="1"/>
      <c r="N12" s="1"/>
      <c r="O12" s="1"/>
      <c r="P12" s="1"/>
      <c r="Q12" s="1"/>
      <c r="R12" s="1"/>
      <c r="S12" s="1"/>
      <c r="T12" s="1"/>
      <c r="U12" s="1"/>
      <c r="V12" s="1"/>
      <c r="W12" s="1"/>
      <c r="X12" s="1"/>
      <c r="Y12" s="1"/>
      <c r="Z12" s="1"/>
    </row>
    <row r="13" ht="12.75" customHeight="1">
      <c r="A13" s="41">
        <f>GPRIZNPF!I30</f>
        <v>12</v>
      </c>
      <c r="B13" s="42" t="str">
        <f>GPRIZNPF!J30</f>
        <v/>
      </c>
      <c r="C13" s="42" t="str">
        <f>GPRIZNPF!K30</f>
        <v/>
      </c>
      <c r="D13" s="42">
        <v>0.0</v>
      </c>
      <c r="E13" s="42">
        <v>0.0</v>
      </c>
      <c r="F13" s="39">
        <f t="shared" si="1"/>
        <v>0</v>
      </c>
      <c r="G13" s="1" t="s">
        <v>45</v>
      </c>
      <c r="I13" s="45" t="s">
        <v>48</v>
      </c>
      <c r="J13" s="42">
        <f t="shared" si="2"/>
        <v>0</v>
      </c>
      <c r="K13" s="1"/>
      <c r="L13" s="1"/>
      <c r="M13" s="1"/>
      <c r="N13" s="1"/>
      <c r="O13" s="1"/>
      <c r="P13" s="1"/>
      <c r="Q13" s="1"/>
      <c r="R13" s="1"/>
      <c r="S13" s="1"/>
      <c r="T13" s="1"/>
      <c r="U13" s="1"/>
      <c r="V13" s="1"/>
      <c r="W13" s="1"/>
      <c r="X13" s="1"/>
      <c r="Y13" s="1"/>
      <c r="Z13" s="1"/>
    </row>
    <row r="14" ht="12.75" customHeight="1">
      <c r="A14" s="41">
        <f>GPRIZNPF!I31</f>
        <v>13</v>
      </c>
      <c r="B14" s="42" t="str">
        <f>GPRIZNPF!J31</f>
        <v/>
      </c>
      <c r="C14" s="42" t="str">
        <f>GPRIZNPF!K31</f>
        <v/>
      </c>
      <c r="D14" s="42">
        <v>0.0</v>
      </c>
      <c r="E14" s="42">
        <v>0.0</v>
      </c>
      <c r="F14" s="39">
        <f t="shared" si="1"/>
        <v>0</v>
      </c>
      <c r="G14" s="1" t="s">
        <v>45</v>
      </c>
      <c r="I14" s="45" t="s">
        <v>49</v>
      </c>
      <c r="J14" s="42">
        <f t="shared" si="2"/>
        <v>0</v>
      </c>
      <c r="K14" s="1"/>
      <c r="L14" s="1"/>
      <c r="M14" s="1"/>
      <c r="N14" s="1"/>
      <c r="O14" s="1"/>
      <c r="P14" s="1"/>
      <c r="Q14" s="1"/>
      <c r="R14" s="1"/>
      <c r="S14" s="1"/>
      <c r="T14" s="1"/>
      <c r="U14" s="1"/>
      <c r="V14" s="1"/>
      <c r="W14" s="1"/>
      <c r="X14" s="1"/>
      <c r="Y14" s="1"/>
      <c r="Z14" s="1"/>
    </row>
    <row r="15" ht="12.75" customHeight="1">
      <c r="A15" s="41">
        <f>GPRIZNPF!I32</f>
        <v>14</v>
      </c>
      <c r="B15" s="42" t="str">
        <f>GPRIZNPF!J32</f>
        <v/>
      </c>
      <c r="C15" s="42" t="str">
        <f>GPRIZNPF!K32</f>
        <v/>
      </c>
      <c r="D15" s="42">
        <v>0.0</v>
      </c>
      <c r="E15" s="42">
        <v>0.0</v>
      </c>
      <c r="F15" s="39">
        <f t="shared" si="1"/>
        <v>0</v>
      </c>
      <c r="G15" s="1" t="s">
        <v>45</v>
      </c>
      <c r="I15" s="45" t="s">
        <v>50</v>
      </c>
      <c r="J15" s="42">
        <f t="shared" si="2"/>
        <v>0</v>
      </c>
      <c r="K15" s="1"/>
      <c r="L15" s="1"/>
      <c r="M15" s="1"/>
      <c r="N15" s="1"/>
      <c r="O15" s="1"/>
      <c r="P15" s="1"/>
      <c r="Q15" s="1"/>
      <c r="R15" s="1"/>
      <c r="S15" s="1"/>
      <c r="T15" s="1"/>
      <c r="U15" s="1"/>
      <c r="V15" s="1"/>
      <c r="W15" s="1"/>
      <c r="X15" s="1"/>
      <c r="Y15" s="1"/>
      <c r="Z15" s="1"/>
    </row>
    <row r="16" ht="12.75" customHeight="1">
      <c r="A16" s="41">
        <f>GPRIZNPF!I33</f>
        <v>15</v>
      </c>
      <c r="B16" s="42">
        <f>GPRIZNPF!J33</f>
        <v>0</v>
      </c>
      <c r="C16" s="42">
        <f>GPRIZNPF!K33</f>
        <v>0</v>
      </c>
      <c r="D16" s="42">
        <v>0.0</v>
      </c>
      <c r="E16" s="42">
        <v>0.0</v>
      </c>
      <c r="F16" s="39">
        <f t="shared" si="1"/>
        <v>0</v>
      </c>
      <c r="G16" s="1" t="s">
        <v>45</v>
      </c>
      <c r="I16" s="45" t="s">
        <v>51</v>
      </c>
      <c r="J16" s="42">
        <f t="shared" si="2"/>
        <v>0</v>
      </c>
      <c r="K16" s="1"/>
      <c r="L16" s="1"/>
      <c r="M16" s="1"/>
      <c r="N16" s="1"/>
      <c r="O16" s="1"/>
      <c r="P16" s="1"/>
      <c r="Q16" s="1"/>
      <c r="R16" s="1"/>
      <c r="S16" s="1"/>
      <c r="T16" s="1"/>
      <c r="U16" s="1"/>
      <c r="V16" s="1"/>
      <c r="W16" s="1"/>
      <c r="X16" s="1"/>
      <c r="Y16" s="1"/>
      <c r="Z16" s="1"/>
    </row>
    <row r="17" ht="12.75" customHeight="1">
      <c r="A17" s="41">
        <f>GPRIZNPF!I35</f>
        <v>16</v>
      </c>
      <c r="B17" s="42">
        <f>GPRIZNPF!J35</f>
        <v>0</v>
      </c>
      <c r="C17" s="42">
        <f>GPRIZNPF!K35</f>
        <v>0</v>
      </c>
      <c r="D17" s="42">
        <v>0.0</v>
      </c>
      <c r="E17" s="42">
        <v>0.0</v>
      </c>
      <c r="F17" s="39">
        <f t="shared" si="1"/>
        <v>0</v>
      </c>
      <c r="G17" s="1" t="s">
        <v>45</v>
      </c>
      <c r="I17" s="45" t="s">
        <v>52</v>
      </c>
      <c r="J17" s="42">
        <f t="shared" si="2"/>
        <v>0</v>
      </c>
      <c r="K17" s="1"/>
      <c r="L17" s="1"/>
      <c r="M17" s="1"/>
      <c r="N17" s="1"/>
      <c r="O17" s="1"/>
      <c r="P17" s="1"/>
      <c r="Q17" s="1"/>
      <c r="R17" s="1"/>
      <c r="S17" s="1"/>
      <c r="T17" s="1"/>
      <c r="U17" s="1"/>
      <c r="V17" s="1"/>
      <c r="W17" s="1"/>
      <c r="X17" s="1"/>
      <c r="Y17" s="1"/>
      <c r="Z17" s="1"/>
    </row>
    <row r="18" ht="12.75" customHeight="1">
      <c r="A18" s="41">
        <f>GPRIZNPF!I36</f>
        <v>17</v>
      </c>
      <c r="B18" s="42" t="str">
        <f>GPRIZNPF!J36</f>
        <v/>
      </c>
      <c r="C18" s="42" t="str">
        <f>GPRIZNPF!K36</f>
        <v/>
      </c>
      <c r="D18" s="42">
        <v>0.0</v>
      </c>
      <c r="E18" s="42">
        <v>0.0</v>
      </c>
      <c r="F18" s="39">
        <f t="shared" si="1"/>
        <v>0</v>
      </c>
      <c r="G18" s="1" t="str">
        <f>IF(ISERROR(RefStr!D39),"-",UPPER(TRIM(RefStr!D39)))</f>
        <v>GORAN ĐAKOVIĆ</v>
      </c>
      <c r="I18" s="45" t="s">
        <v>53</v>
      </c>
      <c r="J18" s="42">
        <f t="shared" si="2"/>
        <v>0</v>
      </c>
      <c r="K18" s="1"/>
      <c r="L18" s="1"/>
      <c r="M18" s="1"/>
      <c r="N18" s="1"/>
      <c r="O18" s="1"/>
      <c r="P18" s="1"/>
      <c r="Q18" s="1"/>
      <c r="R18" s="1"/>
      <c r="S18" s="1"/>
      <c r="T18" s="1"/>
      <c r="U18" s="1"/>
      <c r="V18" s="1"/>
      <c r="W18" s="1"/>
      <c r="X18" s="1"/>
      <c r="Y18" s="1"/>
      <c r="Z18" s="1"/>
    </row>
    <row r="19" ht="12.75" customHeight="1">
      <c r="A19" s="41">
        <f>GPRIZNPF!I37</f>
        <v>18</v>
      </c>
      <c r="B19" s="42" t="str">
        <f>GPRIZNPF!J37</f>
        <v/>
      </c>
      <c r="C19" s="42" t="str">
        <f>GPRIZNPF!K37</f>
        <v/>
      </c>
      <c r="D19" s="42">
        <v>0.0</v>
      </c>
      <c r="E19" s="42">
        <v>0.0</v>
      </c>
      <c r="F19" s="39">
        <f t="shared" si="1"/>
        <v>0</v>
      </c>
      <c r="G19" s="1"/>
      <c r="I19" s="45" t="s">
        <v>54</v>
      </c>
      <c r="J19" s="42">
        <f t="shared" si="2"/>
        <v>0</v>
      </c>
      <c r="K19" s="1"/>
      <c r="L19" s="1"/>
      <c r="M19" s="1"/>
      <c r="N19" s="1"/>
      <c r="O19" s="1"/>
      <c r="P19" s="1"/>
      <c r="Q19" s="1"/>
      <c r="R19" s="1"/>
      <c r="S19" s="1"/>
      <c r="T19" s="1"/>
      <c r="U19" s="1"/>
      <c r="V19" s="1"/>
      <c r="W19" s="1"/>
      <c r="X19" s="1"/>
      <c r="Y19" s="1"/>
      <c r="Z19" s="1"/>
    </row>
    <row r="20" ht="12.75" customHeight="1">
      <c r="A20" s="41">
        <f>GPRIZNPF!I38</f>
        <v>19</v>
      </c>
      <c r="B20" s="42" t="str">
        <f>GPRIZNPF!J38</f>
        <v/>
      </c>
      <c r="C20" s="42" t="str">
        <f>GPRIZNPF!K38</f>
        <v/>
      </c>
      <c r="D20" s="42">
        <v>0.0</v>
      </c>
      <c r="E20" s="42">
        <v>0.0</v>
      </c>
      <c r="F20" s="39">
        <f t="shared" si="1"/>
        <v>0</v>
      </c>
      <c r="G20" s="1" t="str">
        <f>IF(ISERROR(RefStr!D43),"-",UPPER(TRIM(RefStr!D43)))</f>
        <v>SANJA KOPF</v>
      </c>
      <c r="I20" s="43" t="s">
        <v>55</v>
      </c>
      <c r="J20" s="42">
        <f t="shared" si="2"/>
        <v>0</v>
      </c>
      <c r="K20" s="1"/>
      <c r="L20" s="1"/>
      <c r="M20" s="1"/>
      <c r="N20" s="1"/>
      <c r="O20" s="1"/>
      <c r="P20" s="1"/>
      <c r="Q20" s="1"/>
      <c r="R20" s="1"/>
      <c r="S20" s="1"/>
      <c r="T20" s="1"/>
      <c r="U20" s="1"/>
      <c r="V20" s="1"/>
      <c r="W20" s="1"/>
      <c r="X20" s="1"/>
      <c r="Y20" s="1"/>
      <c r="Z20" s="1"/>
    </row>
    <row r="21" ht="12.75" customHeight="1">
      <c r="A21" s="41">
        <f>GPRIZNPF!I39</f>
        <v>20</v>
      </c>
      <c r="B21" s="42" t="str">
        <f>GPRIZNPF!J39</f>
        <v/>
      </c>
      <c r="C21" s="42" t="str">
        <f>GPRIZNPF!K39</f>
        <v/>
      </c>
      <c r="D21" s="42">
        <v>0.0</v>
      </c>
      <c r="E21" s="42">
        <v>0.0</v>
      </c>
      <c r="F21" s="39">
        <f t="shared" si="1"/>
        <v>0</v>
      </c>
      <c r="G21" s="1" t="str">
        <f>IF(ISERROR(RefStr!D45),"-",UPPER(TRIM(RefStr!D45)))</f>
        <v>031369100</v>
      </c>
      <c r="I21" s="43" t="s">
        <v>56</v>
      </c>
      <c r="J21" s="42">
        <f t="shared" si="2"/>
        <v>0</v>
      </c>
      <c r="K21" s="1"/>
      <c r="L21" s="1"/>
      <c r="M21" s="1"/>
      <c r="N21" s="1"/>
      <c r="O21" s="1"/>
      <c r="P21" s="1"/>
      <c r="Q21" s="1"/>
      <c r="R21" s="1"/>
      <c r="S21" s="1"/>
      <c r="T21" s="1"/>
      <c r="U21" s="1"/>
      <c r="V21" s="1"/>
      <c r="W21" s="1"/>
      <c r="X21" s="1"/>
      <c r="Y21" s="1"/>
      <c r="Z21" s="1"/>
    </row>
    <row r="22" ht="12.75" customHeight="1">
      <c r="A22" s="41">
        <f>GPRIZNPF!I40</f>
        <v>21</v>
      </c>
      <c r="B22" s="42" t="str">
        <f>GPRIZNPF!J40</f>
        <v/>
      </c>
      <c r="C22" s="42" t="str">
        <f>GPRIZNPF!K40</f>
        <v/>
      </c>
      <c r="D22" s="42">
        <v>0.0</v>
      </c>
      <c r="E22" s="42">
        <v>0.0</v>
      </c>
      <c r="F22" s="39">
        <f t="shared" si="1"/>
        <v>0</v>
      </c>
      <c r="G22" s="1" t="str">
        <f>IF(ISERROR(RefStr!D47),"-",UPPER(TRIM(RefStr!D47)))</f>
        <v>031368696</v>
      </c>
      <c r="I22" s="45" t="s">
        <v>57</v>
      </c>
      <c r="J22" s="42">
        <f t="shared" si="2"/>
        <v>0</v>
      </c>
      <c r="K22" s="1"/>
      <c r="L22" s="1"/>
      <c r="M22" s="1"/>
      <c r="N22" s="1"/>
      <c r="O22" s="1"/>
      <c r="P22" s="1"/>
      <c r="Q22" s="1"/>
      <c r="R22" s="1"/>
      <c r="S22" s="1"/>
      <c r="T22" s="1"/>
      <c r="U22" s="1"/>
      <c r="V22" s="1"/>
      <c r="W22" s="1"/>
      <c r="X22" s="1"/>
      <c r="Y22" s="1"/>
      <c r="Z22" s="1"/>
    </row>
    <row r="23" ht="12.75" customHeight="1">
      <c r="A23" s="41">
        <f>GPRIZNPF!I41</f>
        <v>22</v>
      </c>
      <c r="B23" s="42" t="str">
        <f>GPRIZNPF!J41</f>
        <v/>
      </c>
      <c r="C23" s="42" t="str">
        <f>GPRIZNPF!K41</f>
        <v/>
      </c>
      <c r="D23" s="42">
        <v>0.0</v>
      </c>
      <c r="E23" s="42">
        <v>0.0</v>
      </c>
      <c r="F23" s="39">
        <f t="shared" si="1"/>
        <v>0</v>
      </c>
      <c r="G23" s="1" t="str">
        <f>IF(ISERROR(RefStr!D49),"-",LOWER(TRIM(RefStr!D49)))</f>
        <v>radiusdo@inet.hr</v>
      </c>
      <c r="I23" s="45" t="s">
        <v>58</v>
      </c>
      <c r="J23" s="42">
        <f t="shared" si="2"/>
        <v>0</v>
      </c>
      <c r="K23" s="1"/>
      <c r="L23" s="1"/>
      <c r="M23" s="1"/>
      <c r="N23" s="1"/>
      <c r="O23" s="1"/>
      <c r="P23" s="1"/>
      <c r="Q23" s="1"/>
      <c r="R23" s="1"/>
      <c r="S23" s="1"/>
      <c r="T23" s="1"/>
      <c r="U23" s="1"/>
      <c r="V23" s="1"/>
      <c r="W23" s="1"/>
      <c r="X23" s="1"/>
      <c r="Y23" s="1"/>
      <c r="Z23" s="1"/>
    </row>
    <row r="24" ht="12.75" customHeight="1">
      <c r="A24" s="41">
        <f>GPRIZNPF!I42</f>
        <v>23</v>
      </c>
      <c r="B24" s="42" t="str">
        <f>GPRIZNPF!J42</f>
        <v/>
      </c>
      <c r="C24" s="42" t="str">
        <f>GPRIZNPF!K42</f>
        <v/>
      </c>
      <c r="D24" s="42">
        <v>0.0</v>
      </c>
      <c r="E24" s="42">
        <v>0.0</v>
      </c>
      <c r="F24" s="39">
        <f t="shared" si="1"/>
        <v>0</v>
      </c>
      <c r="G24" s="1"/>
      <c r="I24" s="45" t="s">
        <v>59</v>
      </c>
      <c r="J24" s="42">
        <f t="shared" si="2"/>
        <v>0</v>
      </c>
      <c r="K24" s="1"/>
      <c r="L24" s="1"/>
      <c r="M24" s="1"/>
      <c r="N24" s="1"/>
      <c r="O24" s="1"/>
      <c r="P24" s="1"/>
      <c r="Q24" s="1"/>
      <c r="R24" s="1"/>
      <c r="S24" s="1"/>
      <c r="T24" s="1"/>
      <c r="U24" s="1"/>
      <c r="V24" s="1"/>
      <c r="W24" s="1"/>
      <c r="X24" s="1"/>
      <c r="Y24" s="1"/>
      <c r="Z24" s="1"/>
    </row>
    <row r="25" ht="12.75" customHeight="1">
      <c r="A25" s="41">
        <f>GPRIZNPF!I43</f>
        <v>24</v>
      </c>
      <c r="B25" s="42" t="str">
        <f>GPRIZNPF!J43</f>
        <v/>
      </c>
      <c r="C25" s="42" t="str">
        <f>GPRIZNPF!K43</f>
        <v/>
      </c>
      <c r="D25" s="42">
        <v>0.0</v>
      </c>
      <c r="E25" s="42">
        <v>0.0</v>
      </c>
      <c r="F25" s="39">
        <f t="shared" si="1"/>
        <v>0</v>
      </c>
      <c r="G25" s="1"/>
      <c r="I25" s="45" t="s">
        <v>60</v>
      </c>
      <c r="J25" s="42">
        <f t="shared" si="2"/>
        <v>0</v>
      </c>
      <c r="K25" s="1"/>
      <c r="L25" s="1"/>
      <c r="M25" s="1"/>
      <c r="N25" s="1"/>
      <c r="O25" s="1"/>
      <c r="P25" s="1"/>
      <c r="Q25" s="1"/>
      <c r="R25" s="1"/>
      <c r="S25" s="1"/>
      <c r="T25" s="1"/>
      <c r="U25" s="1"/>
      <c r="V25" s="1"/>
      <c r="W25" s="1"/>
      <c r="X25" s="1"/>
      <c r="Y25" s="1"/>
      <c r="Z25" s="1"/>
    </row>
    <row r="26" ht="12.75" customHeight="1">
      <c r="A26" s="41">
        <f>GPRIZNPF!I44</f>
        <v>25</v>
      </c>
      <c r="B26" s="42" t="str">
        <f>GPRIZNPF!J44</f>
        <v/>
      </c>
      <c r="C26" s="42" t="str">
        <f>GPRIZNPF!K44</f>
        <v/>
      </c>
      <c r="D26" s="42">
        <v>0.0</v>
      </c>
      <c r="E26" s="42">
        <v>0.0</v>
      </c>
      <c r="F26" s="39">
        <f t="shared" si="1"/>
        <v>0</v>
      </c>
      <c r="G26" s="1" t="str">
        <f>MID(TRIM(RefStr!J15),1,4)</f>
        <v>2022</v>
      </c>
      <c r="I26" s="43" t="s">
        <v>61</v>
      </c>
      <c r="J26" s="42">
        <f t="shared" si="2"/>
        <v>0</v>
      </c>
      <c r="K26" s="1"/>
      <c r="L26" s="1"/>
      <c r="M26" s="1"/>
      <c r="N26" s="1"/>
      <c r="O26" s="1"/>
      <c r="P26" s="1"/>
      <c r="Q26" s="1"/>
      <c r="R26" s="1"/>
      <c r="S26" s="1"/>
      <c r="T26" s="1"/>
      <c r="U26" s="1"/>
      <c r="V26" s="1"/>
      <c r="W26" s="1"/>
      <c r="X26" s="1"/>
      <c r="Y26" s="1"/>
      <c r="Z26" s="1"/>
    </row>
    <row r="27" ht="12.75" customHeight="1">
      <c r="A27" s="41">
        <f>GPRIZNPF!I45</f>
        <v>26</v>
      </c>
      <c r="B27" s="42" t="str">
        <f>GPRIZNPF!J45</f>
        <v/>
      </c>
      <c r="C27" s="42" t="str">
        <f>GPRIZNPF!K45</f>
        <v/>
      </c>
      <c r="D27" s="42">
        <v>0.0</v>
      </c>
      <c r="E27" s="42">
        <v>0.0</v>
      </c>
      <c r="F27" s="39">
        <f t="shared" si="1"/>
        <v>0</v>
      </c>
      <c r="G27" s="46">
        <f>SUM(F2:F41)</f>
        <v>0</v>
      </c>
      <c r="I27" s="43" t="s">
        <v>62</v>
      </c>
      <c r="J27" s="42">
        <f t="shared" si="2"/>
        <v>0</v>
      </c>
      <c r="K27" s="1"/>
      <c r="L27" s="1"/>
      <c r="M27" s="1"/>
      <c r="N27" s="1"/>
      <c r="O27" s="1"/>
      <c r="P27" s="1"/>
      <c r="Q27" s="1"/>
      <c r="R27" s="1"/>
      <c r="S27" s="1"/>
      <c r="T27" s="1"/>
      <c r="U27" s="1"/>
      <c r="V27" s="1"/>
      <c r="W27" s="1"/>
      <c r="X27" s="1"/>
      <c r="Y27" s="1"/>
      <c r="Z27" s="1"/>
    </row>
    <row r="28" ht="12.75" customHeight="1">
      <c r="A28" s="41">
        <f>GPRIZNPF!I46</f>
        <v>27</v>
      </c>
      <c r="B28" s="42" t="str">
        <f>GPRIZNPF!J46</f>
        <v/>
      </c>
      <c r="C28" s="42" t="str">
        <f>GPRIZNPF!K46</f>
        <v/>
      </c>
      <c r="D28" s="42">
        <v>0.0</v>
      </c>
      <c r="E28" s="42">
        <v>0.0</v>
      </c>
      <c r="F28" s="39">
        <f t="shared" si="1"/>
        <v>0</v>
      </c>
      <c r="G28" s="1" t="s">
        <v>45</v>
      </c>
      <c r="H28" s="1"/>
      <c r="I28" s="43" t="s">
        <v>63</v>
      </c>
      <c r="J28" s="42">
        <f t="shared" si="2"/>
        <v>0</v>
      </c>
      <c r="K28" s="1"/>
      <c r="L28" s="1"/>
      <c r="M28" s="1"/>
      <c r="N28" s="1"/>
      <c r="O28" s="1"/>
      <c r="P28" s="1"/>
      <c r="Q28" s="1"/>
      <c r="R28" s="1"/>
      <c r="S28" s="1"/>
      <c r="T28" s="1"/>
      <c r="U28" s="1"/>
      <c r="V28" s="1"/>
      <c r="W28" s="1"/>
      <c r="X28" s="1"/>
      <c r="Y28" s="1"/>
      <c r="Z28" s="1"/>
    </row>
    <row r="29" ht="12.75" customHeight="1">
      <c r="A29" s="41">
        <f>GPRIZNPF!I47</f>
        <v>28</v>
      </c>
      <c r="B29" s="42">
        <f>GPRIZNPF!J47</f>
        <v>0</v>
      </c>
      <c r="C29" s="42">
        <f>GPRIZNPF!K47</f>
        <v>0</v>
      </c>
      <c r="D29" s="42">
        <v>0.0</v>
      </c>
      <c r="E29" s="42">
        <v>0.0</v>
      </c>
      <c r="F29" s="39">
        <f t="shared" si="1"/>
        <v>0</v>
      </c>
      <c r="G29" s="1" t="str">
        <f>MID(TRIM(RefStr!J15),6,2)</f>
        <v>12</v>
      </c>
      <c r="I29" s="43" t="s">
        <v>64</v>
      </c>
      <c r="J29" s="42">
        <f t="shared" si="2"/>
        <v>0</v>
      </c>
      <c r="K29" s="1"/>
      <c r="L29" s="1"/>
      <c r="M29" s="1"/>
      <c r="N29" s="1"/>
      <c r="O29" s="1"/>
      <c r="P29" s="1"/>
      <c r="Q29" s="1"/>
      <c r="R29" s="1"/>
      <c r="S29" s="1"/>
      <c r="T29" s="1"/>
      <c r="U29" s="1"/>
      <c r="V29" s="1"/>
      <c r="W29" s="1"/>
      <c r="X29" s="1"/>
      <c r="Y29" s="1"/>
      <c r="Z29" s="1"/>
    </row>
    <row r="30" ht="12.75" customHeight="1">
      <c r="A30" s="41">
        <f>GPRIZNPF!I48</f>
        <v>29</v>
      </c>
      <c r="B30" s="42">
        <f>GPRIZNPF!J48</f>
        <v>0</v>
      </c>
      <c r="C30" s="42">
        <f>GPRIZNPF!K48</f>
        <v>0</v>
      </c>
      <c r="D30" s="42">
        <v>0.0</v>
      </c>
      <c r="E30" s="42">
        <v>0.0</v>
      </c>
      <c r="F30" s="39">
        <f t="shared" si="1"/>
        <v>0</v>
      </c>
      <c r="G30" s="1">
        <f>PraviPod707!G30</f>
        <v>603</v>
      </c>
      <c r="I30" s="43" t="s">
        <v>65</v>
      </c>
      <c r="J30" s="42">
        <f t="shared" si="2"/>
        <v>0</v>
      </c>
      <c r="K30" s="1"/>
      <c r="L30" s="1"/>
      <c r="M30" s="1"/>
      <c r="N30" s="1"/>
      <c r="O30" s="1"/>
      <c r="P30" s="1"/>
      <c r="Q30" s="1"/>
      <c r="R30" s="1"/>
      <c r="S30" s="1"/>
      <c r="T30" s="1"/>
      <c r="U30" s="1"/>
      <c r="V30" s="1"/>
      <c r="W30" s="1"/>
      <c r="X30" s="1"/>
      <c r="Y30" s="1"/>
      <c r="Z30" s="1"/>
    </row>
    <row r="31" ht="12.75" customHeight="1">
      <c r="A31" s="41">
        <f>GPRIZNPF!I49</f>
        <v>30</v>
      </c>
      <c r="B31" s="42" t="str">
        <f>GPRIZNPF!J49</f>
        <v/>
      </c>
      <c r="C31" s="42">
        <f>GPRIZNPF!K49</f>
        <v>0</v>
      </c>
      <c r="D31" s="42">
        <v>0.0</v>
      </c>
      <c r="E31" s="42">
        <v>0.0</v>
      </c>
      <c r="F31" s="39">
        <f t="shared" si="1"/>
        <v>0</v>
      </c>
      <c r="G31" s="1">
        <v>710.0</v>
      </c>
      <c r="I31" s="43" t="s">
        <v>66</v>
      </c>
      <c r="J31" s="42">
        <f t="shared" si="2"/>
        <v>0</v>
      </c>
      <c r="K31" s="1"/>
      <c r="L31" s="1"/>
      <c r="M31" s="1"/>
      <c r="N31" s="1"/>
      <c r="O31" s="1"/>
      <c r="P31" s="1"/>
      <c r="Q31" s="1"/>
      <c r="R31" s="1"/>
      <c r="S31" s="1"/>
      <c r="T31" s="1"/>
      <c r="U31" s="1"/>
      <c r="V31" s="1"/>
      <c r="W31" s="1"/>
      <c r="X31" s="1"/>
      <c r="Y31" s="1"/>
      <c r="Z31" s="1"/>
    </row>
    <row r="32" ht="12.75" customHeight="1">
      <c r="A32" s="41">
        <f>GPRIZNPF!I51</f>
        <v>31</v>
      </c>
      <c r="B32" s="42" t="str">
        <f>GPRIZNPF!J51</f>
        <v/>
      </c>
      <c r="C32" s="42" t="str">
        <f>GPRIZNPF!K51</f>
        <v/>
      </c>
      <c r="D32" s="42">
        <v>0.0</v>
      </c>
      <c r="E32" s="42">
        <v>0.0</v>
      </c>
      <c r="F32" s="39">
        <f t="shared" si="1"/>
        <v>0</v>
      </c>
      <c r="G32" s="1">
        <v>0.0</v>
      </c>
      <c r="I32" s="43" t="s">
        <v>67</v>
      </c>
      <c r="J32" s="42">
        <f t="shared" si="2"/>
        <v>0</v>
      </c>
      <c r="K32" s="1"/>
      <c r="L32" s="1"/>
      <c r="M32" s="1"/>
      <c r="N32" s="1"/>
      <c r="O32" s="1"/>
      <c r="P32" s="1"/>
      <c r="Q32" s="1"/>
      <c r="R32" s="1"/>
      <c r="S32" s="1"/>
      <c r="T32" s="1"/>
      <c r="U32" s="1"/>
      <c r="V32" s="1"/>
      <c r="W32" s="1"/>
      <c r="X32" s="1"/>
      <c r="Y32" s="1"/>
      <c r="Z32" s="1"/>
    </row>
    <row r="33" ht="12.75" customHeight="1">
      <c r="A33" s="41">
        <f>GPRIZNPF!I52</f>
        <v>32</v>
      </c>
      <c r="B33" s="42" t="str">
        <f>GPRIZNPF!J52</f>
        <v/>
      </c>
      <c r="C33" s="42" t="str">
        <f>GPRIZNPF!K52</f>
        <v/>
      </c>
      <c r="D33" s="42">
        <v>0.0</v>
      </c>
      <c r="E33" s="42">
        <v>0.0</v>
      </c>
      <c r="F33" s="39">
        <f t="shared" si="1"/>
        <v>0</v>
      </c>
      <c r="G33" s="1">
        <v>0.0</v>
      </c>
      <c r="I33" s="43" t="s">
        <v>68</v>
      </c>
      <c r="J33" s="42">
        <f t="shared" si="2"/>
        <v>0</v>
      </c>
      <c r="K33" s="1"/>
      <c r="L33" s="1"/>
      <c r="M33" s="1"/>
      <c r="N33" s="1"/>
      <c r="O33" s="1"/>
      <c r="P33" s="1"/>
      <c r="Q33" s="1"/>
      <c r="R33" s="1"/>
      <c r="S33" s="1"/>
      <c r="T33" s="1"/>
      <c r="U33" s="1"/>
      <c r="V33" s="1"/>
      <c r="W33" s="1"/>
      <c r="X33" s="1"/>
      <c r="Y33" s="1"/>
      <c r="Z33" s="1"/>
    </row>
    <row r="34" ht="12.75" customHeight="1">
      <c r="A34" s="41">
        <f>GPRIZNPF!I53</f>
        <v>33</v>
      </c>
      <c r="B34" s="42" t="str">
        <f>GPRIZNPF!J53</f>
        <v/>
      </c>
      <c r="C34" s="42" t="str">
        <f>GPRIZNPF!K53</f>
        <v/>
      </c>
      <c r="D34" s="42">
        <v>0.0</v>
      </c>
      <c r="E34" s="42">
        <v>0.0</v>
      </c>
      <c r="F34" s="39">
        <f t="shared" si="1"/>
        <v>0</v>
      </c>
      <c r="G34" s="1">
        <v>0.0</v>
      </c>
      <c r="I34" s="43" t="s">
        <v>69</v>
      </c>
      <c r="J34" s="42">
        <f t="shared" si="2"/>
        <v>0</v>
      </c>
      <c r="K34" s="1"/>
      <c r="L34" s="1"/>
      <c r="M34" s="1"/>
      <c r="N34" s="1"/>
      <c r="O34" s="1"/>
      <c r="P34" s="1"/>
      <c r="Q34" s="1"/>
      <c r="R34" s="1"/>
      <c r="S34" s="1"/>
      <c r="T34" s="1"/>
      <c r="U34" s="1"/>
      <c r="V34" s="1"/>
      <c r="W34" s="1"/>
      <c r="X34" s="1"/>
      <c r="Y34" s="1"/>
      <c r="Z34" s="1"/>
    </row>
    <row r="35" ht="12.75" customHeight="1">
      <c r="A35" s="41">
        <f>GPRIZNPF!I54</f>
        <v>34</v>
      </c>
      <c r="B35" s="42" t="str">
        <f>GPRIZNPF!J54</f>
        <v/>
      </c>
      <c r="C35" s="42" t="str">
        <f>GPRIZNPF!K54</f>
        <v/>
      </c>
      <c r="D35" s="42">
        <v>0.0</v>
      </c>
      <c r="E35" s="42">
        <v>0.0</v>
      </c>
      <c r="F35" s="39">
        <f t="shared" si="1"/>
        <v>0</v>
      </c>
      <c r="G35" s="1">
        <v>0.0</v>
      </c>
      <c r="I35" s="43" t="s">
        <v>70</v>
      </c>
      <c r="J35" s="42">
        <f t="shared" si="2"/>
        <v>0</v>
      </c>
      <c r="K35" s="1"/>
      <c r="L35" s="1"/>
      <c r="M35" s="1"/>
      <c r="N35" s="1"/>
      <c r="O35" s="1"/>
      <c r="P35" s="1"/>
      <c r="Q35" s="1"/>
      <c r="R35" s="1"/>
      <c r="S35" s="1"/>
      <c r="T35" s="1"/>
      <c r="U35" s="1"/>
      <c r="V35" s="1"/>
      <c r="W35" s="1"/>
      <c r="X35" s="1"/>
      <c r="Y35" s="1"/>
      <c r="Z35" s="1"/>
    </row>
    <row r="36" ht="12.75" customHeight="1">
      <c r="A36" s="41">
        <f>GPRIZNPF!I55</f>
        <v>35</v>
      </c>
      <c r="B36" s="42" t="str">
        <f>GPRIZNPF!J55</f>
        <v/>
      </c>
      <c r="C36" s="42" t="str">
        <f>GPRIZNPF!K55</f>
        <v/>
      </c>
      <c r="D36" s="42">
        <v>0.0</v>
      </c>
      <c r="E36" s="42">
        <v>0.0</v>
      </c>
      <c r="F36" s="39">
        <f t="shared" si="1"/>
        <v>0</v>
      </c>
      <c r="G36" s="1">
        <v>0.0</v>
      </c>
      <c r="I36" s="43" t="s">
        <v>71</v>
      </c>
      <c r="J36" s="42">
        <f t="shared" si="2"/>
        <v>0</v>
      </c>
      <c r="K36" s="1"/>
      <c r="L36" s="1"/>
      <c r="M36" s="1"/>
      <c r="N36" s="1"/>
      <c r="O36" s="1"/>
      <c r="P36" s="1"/>
      <c r="Q36" s="1"/>
      <c r="R36" s="1"/>
      <c r="S36" s="1"/>
      <c r="T36" s="1"/>
      <c r="U36" s="1"/>
      <c r="V36" s="1"/>
      <c r="W36" s="1"/>
      <c r="X36" s="1"/>
      <c r="Y36" s="1"/>
      <c r="Z36" s="1"/>
    </row>
    <row r="37" ht="12.75" customHeight="1">
      <c r="A37" s="41">
        <f>GPRIZNPF!I56</f>
        <v>36</v>
      </c>
      <c r="B37" s="42" t="str">
        <f>GPRIZNPF!J56</f>
        <v/>
      </c>
      <c r="C37" s="42" t="str">
        <f>GPRIZNPF!K56</f>
        <v/>
      </c>
      <c r="D37" s="42">
        <v>0.0</v>
      </c>
      <c r="E37" s="42">
        <v>0.0</v>
      </c>
      <c r="F37" s="39">
        <f t="shared" si="1"/>
        <v>0</v>
      </c>
      <c r="G37" s="42">
        <f>SUM(J2:J41)</f>
        <v>0</v>
      </c>
      <c r="I37" s="43" t="s">
        <v>72</v>
      </c>
      <c r="J37" s="42">
        <f t="shared" si="2"/>
        <v>0</v>
      </c>
      <c r="K37" s="1"/>
      <c r="L37" s="1"/>
      <c r="M37" s="1"/>
      <c r="N37" s="1"/>
      <c r="O37" s="1"/>
      <c r="P37" s="1"/>
      <c r="Q37" s="1"/>
      <c r="R37" s="1"/>
      <c r="S37" s="1"/>
      <c r="T37" s="1"/>
      <c r="U37" s="1"/>
      <c r="V37" s="1"/>
      <c r="W37" s="1"/>
      <c r="X37" s="1"/>
      <c r="Y37" s="1"/>
      <c r="Z37" s="1"/>
    </row>
    <row r="38" ht="12.75" customHeight="1">
      <c r="A38" s="41">
        <f>GPRIZNPF!I57</f>
        <v>37</v>
      </c>
      <c r="B38" s="42" t="str">
        <f>GPRIZNPF!J57</f>
        <v/>
      </c>
      <c r="C38" s="42" t="str">
        <f>GPRIZNPF!K57</f>
        <v/>
      </c>
      <c r="D38" s="42">
        <v>0.0</v>
      </c>
      <c r="E38" s="42">
        <v>0.0</v>
      </c>
      <c r="F38" s="39">
        <f t="shared" si="1"/>
        <v>0</v>
      </c>
      <c r="G38" s="1" t="str">
        <f>TEXT(INT(VALUE(RefStr!J13)),"00000000000")</f>
        <v>09811369702</v>
      </c>
      <c r="I38" s="43" t="s">
        <v>73</v>
      </c>
      <c r="J38" s="42">
        <f t="shared" si="2"/>
        <v>0</v>
      </c>
      <c r="K38" s="1"/>
      <c r="L38" s="1"/>
      <c r="M38" s="1"/>
      <c r="N38" s="1"/>
      <c r="O38" s="1"/>
      <c r="P38" s="1"/>
      <c r="Q38" s="1"/>
      <c r="R38" s="1"/>
      <c r="S38" s="1"/>
      <c r="T38" s="1"/>
      <c r="U38" s="1"/>
      <c r="V38" s="1"/>
      <c r="W38" s="1"/>
      <c r="X38" s="1"/>
      <c r="Y38" s="1"/>
      <c r="Z38" s="1"/>
    </row>
    <row r="39" ht="12.75" customHeight="1">
      <c r="A39" s="41">
        <f>GPRIZNPF!I58</f>
        <v>38</v>
      </c>
      <c r="B39" s="42" t="str">
        <f>GPRIZNPF!J58</f>
        <v/>
      </c>
      <c r="C39" s="42" t="str">
        <f>GPRIZNPF!K58</f>
        <v/>
      </c>
      <c r="D39" s="42">
        <v>0.0</v>
      </c>
      <c r="E39" s="42">
        <v>0.0</v>
      </c>
      <c r="F39" s="39">
        <f t="shared" si="1"/>
        <v>0</v>
      </c>
      <c r="G39" s="1" t="str">
        <f>TEXT(INT(VALUE(RefStr!J9)),"00000")</f>
        <v>96962</v>
      </c>
      <c r="I39" s="43" t="s">
        <v>74</v>
      </c>
      <c r="J39" s="42">
        <f t="shared" si="2"/>
        <v>0</v>
      </c>
      <c r="K39" s="1"/>
      <c r="L39" s="1"/>
      <c r="M39" s="1"/>
      <c r="N39" s="1"/>
      <c r="O39" s="1"/>
      <c r="P39" s="1"/>
      <c r="Q39" s="1"/>
      <c r="R39" s="1"/>
      <c r="S39" s="1"/>
      <c r="T39" s="1"/>
      <c r="U39" s="1"/>
      <c r="V39" s="1"/>
      <c r="W39" s="1"/>
      <c r="X39" s="1"/>
      <c r="Y39" s="1"/>
      <c r="Z39" s="1"/>
    </row>
    <row r="40" ht="12.75" customHeight="1">
      <c r="A40" s="41">
        <f>GPRIZNPF!I59</f>
        <v>39</v>
      </c>
      <c r="B40" s="42" t="str">
        <f>GPRIZNPF!J59</f>
        <v/>
      </c>
      <c r="C40" s="42" t="str">
        <f>GPRIZNPF!K59</f>
        <v/>
      </c>
      <c r="D40" s="42">
        <v>0.0</v>
      </c>
      <c r="E40" s="42">
        <v>0.0</v>
      </c>
      <c r="F40" s="39">
        <f t="shared" si="1"/>
        <v>0</v>
      </c>
      <c r="G40" s="47" t="str">
        <f>RefStr!J19</f>
        <v>DA</v>
      </c>
      <c r="I40" s="43" t="s">
        <v>75</v>
      </c>
      <c r="J40" s="42">
        <f t="shared" si="2"/>
        <v>0</v>
      </c>
      <c r="K40" s="1"/>
      <c r="L40" s="1"/>
      <c r="M40" s="1"/>
      <c r="N40" s="1"/>
      <c r="O40" s="1"/>
      <c r="P40" s="1"/>
      <c r="Q40" s="1"/>
      <c r="R40" s="1"/>
      <c r="S40" s="1"/>
      <c r="T40" s="1"/>
      <c r="U40" s="1"/>
      <c r="V40" s="1"/>
      <c r="W40" s="1"/>
      <c r="X40" s="1"/>
      <c r="Y40" s="1"/>
      <c r="Z40" s="1"/>
    </row>
    <row r="41" ht="12.75" customHeight="1">
      <c r="A41" s="41">
        <f>GPRIZNPF!I60</f>
        <v>40</v>
      </c>
      <c r="B41" s="42">
        <f>GPRIZNPF!J60</f>
        <v>0</v>
      </c>
      <c r="C41" s="42">
        <f>GPRIZNPF!K60</f>
        <v>0</v>
      </c>
      <c r="D41" s="42">
        <v>0.0</v>
      </c>
      <c r="E41" s="42">
        <v>0.0</v>
      </c>
      <c r="F41" s="39">
        <f t="shared" si="1"/>
        <v>0</v>
      </c>
      <c r="G41" s="1" t="str">
        <f>IF(RefStr!E5&lt;&gt;"",TEXT(RefStr!E5,"YYYYMMDD"),"")</f>
        <v>20220101</v>
      </c>
      <c r="I41" s="43" t="s">
        <v>76</v>
      </c>
      <c r="J41" s="42">
        <f t="shared" si="2"/>
        <v>0</v>
      </c>
      <c r="K41" s="1"/>
      <c r="L41" s="1"/>
      <c r="M41" s="1"/>
      <c r="N41" s="1"/>
      <c r="O41" s="1"/>
      <c r="P41" s="1"/>
      <c r="Q41" s="1"/>
      <c r="R41" s="1"/>
      <c r="S41" s="1"/>
      <c r="T41" s="1"/>
      <c r="U41" s="1"/>
      <c r="V41" s="1"/>
      <c r="W41" s="1"/>
      <c r="X41" s="1"/>
      <c r="Y41" s="1"/>
      <c r="Z41" s="1"/>
    </row>
    <row r="42" ht="12.75" customHeight="1">
      <c r="A42" s="1"/>
      <c r="B42" s="1"/>
      <c r="C42" s="1"/>
      <c r="D42" s="1"/>
      <c r="E42" s="1"/>
      <c r="F42" s="39"/>
      <c r="G42" s="1" t="str">
        <f>IF(RefStr!G5&lt;&gt;"",TEXT(RefStr!G5,"YYYYMMDD"),"")</f>
        <v>20221231</v>
      </c>
      <c r="I42" s="43" t="s">
        <v>77</v>
      </c>
      <c r="J42" s="1"/>
      <c r="K42" s="1"/>
      <c r="L42" s="1"/>
      <c r="M42" s="1"/>
      <c r="N42" s="1"/>
      <c r="O42" s="1"/>
      <c r="P42" s="1"/>
      <c r="Q42" s="1"/>
      <c r="R42" s="1"/>
      <c r="S42" s="1"/>
      <c r="T42" s="1"/>
      <c r="U42" s="1"/>
      <c r="V42" s="1"/>
      <c r="W42" s="1"/>
      <c r="X42" s="1"/>
      <c r="Y42" s="1"/>
      <c r="Z42" s="1"/>
    </row>
    <row r="43" ht="12.75" customHeight="1">
      <c r="A43" s="1"/>
      <c r="B43" s="1"/>
      <c r="C43" s="1"/>
      <c r="D43" s="1"/>
      <c r="E43" s="1"/>
      <c r="F43" s="39"/>
      <c r="G43" s="46">
        <f>IF(RefStr!N1=707,PraviPod707!G27+PraviPod709!G27+PraviPod710!G27+SUM(PraviPod708!F2:F203),SUM(PraviPod708!G27)+PraviPod709!G27+PraviPod710!G27)</f>
        <v>11841572.04</v>
      </c>
      <c r="I43" s="43" t="s">
        <v>78</v>
      </c>
      <c r="J43" s="1"/>
      <c r="K43" s="1"/>
      <c r="L43" s="1"/>
      <c r="M43" s="1"/>
      <c r="N43" s="1"/>
      <c r="O43" s="1"/>
      <c r="P43" s="1"/>
      <c r="Q43" s="1"/>
      <c r="R43" s="1"/>
      <c r="S43" s="1"/>
      <c r="T43" s="1"/>
      <c r="U43" s="1"/>
      <c r="V43" s="1"/>
      <c r="W43" s="1"/>
      <c r="X43" s="1"/>
      <c r="Y43" s="1"/>
      <c r="Z43" s="1"/>
    </row>
    <row r="44" ht="12.75" customHeight="1">
      <c r="A44" s="1"/>
      <c r="B44" s="1"/>
      <c r="C44" s="1"/>
      <c r="D44" s="1"/>
      <c r="E44" s="1"/>
      <c r="F44" s="39"/>
      <c r="G44" s="1"/>
      <c r="I44" s="1"/>
      <c r="J44" s="1"/>
      <c r="K44" s="1"/>
      <c r="L44" s="1"/>
      <c r="M44" s="1"/>
      <c r="N44" s="1"/>
      <c r="O44" s="1"/>
      <c r="P44" s="1"/>
      <c r="Q44" s="1"/>
      <c r="R44" s="1"/>
      <c r="S44" s="1"/>
      <c r="T44" s="1"/>
      <c r="U44" s="1"/>
      <c r="V44" s="1"/>
      <c r="W44" s="1"/>
      <c r="X44" s="1"/>
      <c r="Y44" s="1"/>
      <c r="Z44" s="1"/>
    </row>
    <row r="45" ht="12.75" customHeight="1">
      <c r="A45" s="1"/>
      <c r="B45" s="1"/>
      <c r="C45" s="1"/>
      <c r="D45" s="1"/>
      <c r="E45" s="1"/>
      <c r="F45" s="39"/>
      <c r="G45" s="1"/>
      <c r="I45" s="1"/>
      <c r="J45" s="1"/>
      <c r="K45" s="1"/>
      <c r="L45" s="1"/>
      <c r="M45" s="1"/>
      <c r="N45" s="1"/>
      <c r="O45" s="1"/>
      <c r="P45" s="1"/>
      <c r="Q45" s="1"/>
      <c r="R45" s="1"/>
      <c r="S45" s="1"/>
      <c r="T45" s="1"/>
      <c r="U45" s="1"/>
      <c r="V45" s="1"/>
      <c r="W45" s="1"/>
      <c r="X45" s="1"/>
      <c r="Y45" s="1"/>
      <c r="Z45" s="1"/>
    </row>
    <row r="46" ht="12.75" customHeight="1">
      <c r="A46" s="1"/>
      <c r="B46" s="1"/>
      <c r="C46" s="1"/>
      <c r="D46" s="1"/>
      <c r="E46" s="1"/>
      <c r="F46" s="39"/>
      <c r="G46" s="1"/>
      <c r="I46" s="1"/>
      <c r="J46" s="1"/>
      <c r="K46" s="1"/>
      <c r="L46" s="1"/>
      <c r="M46" s="1"/>
      <c r="N46" s="1"/>
      <c r="O46" s="1"/>
      <c r="P46" s="1"/>
      <c r="Q46" s="1"/>
      <c r="R46" s="1"/>
      <c r="S46" s="1"/>
      <c r="T46" s="1"/>
      <c r="U46" s="1"/>
      <c r="V46" s="1"/>
      <c r="W46" s="1"/>
      <c r="X46" s="1"/>
      <c r="Y46" s="1"/>
      <c r="Z46" s="1"/>
    </row>
    <row r="47" ht="12.75" customHeight="1">
      <c r="A47" s="1"/>
      <c r="B47" s="1"/>
      <c r="C47" s="1"/>
      <c r="D47" s="1"/>
      <c r="E47" s="1"/>
      <c r="F47" s="39"/>
      <c r="G47" s="1"/>
      <c r="I47" s="1"/>
      <c r="J47" s="1"/>
      <c r="K47" s="1"/>
      <c r="L47" s="1"/>
      <c r="M47" s="1"/>
      <c r="N47" s="1"/>
      <c r="O47" s="1"/>
      <c r="P47" s="1"/>
      <c r="Q47" s="1"/>
      <c r="R47" s="1"/>
      <c r="S47" s="1"/>
      <c r="T47" s="1"/>
      <c r="U47" s="1"/>
      <c r="V47" s="1"/>
      <c r="W47" s="1"/>
      <c r="X47" s="1"/>
      <c r="Y47" s="1"/>
      <c r="Z47" s="1"/>
    </row>
    <row r="48" ht="12.75" customHeight="1">
      <c r="A48" s="1"/>
      <c r="B48" s="1"/>
      <c r="C48" s="1"/>
      <c r="D48" s="1"/>
      <c r="E48" s="1"/>
      <c r="F48" s="39"/>
      <c r="G48" s="1"/>
      <c r="I48" s="1"/>
      <c r="J48" s="1"/>
      <c r="K48" s="1"/>
      <c r="L48" s="1"/>
      <c r="M48" s="1"/>
      <c r="N48" s="1"/>
      <c r="O48" s="1"/>
      <c r="P48" s="1"/>
      <c r="Q48" s="1"/>
      <c r="R48" s="1"/>
      <c r="S48" s="1"/>
      <c r="T48" s="1"/>
      <c r="U48" s="1"/>
      <c r="V48" s="1"/>
      <c r="W48" s="1"/>
      <c r="X48" s="1"/>
      <c r="Y48" s="1"/>
      <c r="Z48" s="1"/>
    </row>
    <row r="49" ht="12.75" customHeight="1">
      <c r="A49" s="1"/>
      <c r="B49" s="1"/>
      <c r="C49" s="1"/>
      <c r="D49" s="1"/>
      <c r="E49" s="1"/>
      <c r="F49" s="39"/>
      <c r="G49" s="1"/>
      <c r="I49" s="1"/>
      <c r="J49" s="1"/>
      <c r="K49" s="1"/>
      <c r="L49" s="1"/>
      <c r="M49" s="1"/>
      <c r="N49" s="1"/>
      <c r="O49" s="1"/>
      <c r="P49" s="1"/>
      <c r="Q49" s="1"/>
      <c r="R49" s="1"/>
      <c r="S49" s="1"/>
      <c r="T49" s="1"/>
      <c r="U49" s="1"/>
      <c r="V49" s="1"/>
      <c r="W49" s="1"/>
      <c r="X49" s="1"/>
      <c r="Y49" s="1"/>
      <c r="Z49" s="1"/>
    </row>
    <row r="50" ht="12.75" customHeight="1">
      <c r="A50" s="1"/>
      <c r="B50" s="1"/>
      <c r="C50" s="1"/>
      <c r="D50" s="1"/>
      <c r="E50" s="1"/>
      <c r="F50" s="39"/>
      <c r="G50" s="1"/>
      <c r="I50" s="1"/>
      <c r="J50" s="1"/>
      <c r="K50" s="1"/>
      <c r="L50" s="1"/>
      <c r="M50" s="1"/>
      <c r="N50" s="1"/>
      <c r="O50" s="1"/>
      <c r="P50" s="1"/>
      <c r="Q50" s="1"/>
      <c r="R50" s="1"/>
      <c r="S50" s="1"/>
      <c r="T50" s="1"/>
      <c r="U50" s="1"/>
      <c r="V50" s="1"/>
      <c r="W50" s="1"/>
      <c r="X50" s="1"/>
      <c r="Y50" s="1"/>
      <c r="Z50" s="1"/>
    </row>
    <row r="51" ht="12.75" customHeight="1">
      <c r="A51" s="1"/>
      <c r="B51" s="1"/>
      <c r="C51" s="1"/>
      <c r="D51" s="1"/>
      <c r="E51" s="1"/>
      <c r="F51" s="39"/>
      <c r="G51" s="1"/>
      <c r="I51" s="1"/>
      <c r="J51" s="1"/>
      <c r="K51" s="1"/>
      <c r="L51" s="1"/>
      <c r="M51" s="1"/>
      <c r="N51" s="1"/>
      <c r="O51" s="1"/>
      <c r="P51" s="1"/>
      <c r="Q51" s="1"/>
      <c r="R51" s="1"/>
      <c r="S51" s="1"/>
      <c r="T51" s="1"/>
      <c r="U51" s="1"/>
      <c r="V51" s="1"/>
      <c r="W51" s="1"/>
      <c r="X51" s="1"/>
      <c r="Y51" s="1"/>
      <c r="Z51" s="1"/>
    </row>
    <row r="52" ht="12.75" customHeight="1">
      <c r="A52" s="1"/>
      <c r="B52" s="1"/>
      <c r="C52" s="1"/>
      <c r="D52" s="1"/>
      <c r="E52" s="1"/>
      <c r="F52" s="39"/>
      <c r="G52" s="1"/>
      <c r="I52" s="1"/>
      <c r="J52" s="1"/>
      <c r="K52" s="1"/>
      <c r="L52" s="1"/>
      <c r="M52" s="1"/>
      <c r="N52" s="1"/>
      <c r="O52" s="1"/>
      <c r="P52" s="1"/>
      <c r="Q52" s="1"/>
      <c r="R52" s="1"/>
      <c r="S52" s="1"/>
      <c r="T52" s="1"/>
      <c r="U52" s="1"/>
      <c r="V52" s="1"/>
      <c r="W52" s="1"/>
      <c r="X52" s="1"/>
      <c r="Y52" s="1"/>
      <c r="Z52" s="1"/>
    </row>
    <row r="53" ht="12.75" customHeight="1">
      <c r="A53" s="1"/>
      <c r="B53" s="1"/>
      <c r="C53" s="1"/>
      <c r="D53" s="1"/>
      <c r="E53" s="1"/>
      <c r="F53" s="39"/>
      <c r="G53" s="1"/>
      <c r="I53" s="1"/>
      <c r="J53" s="1"/>
      <c r="K53" s="1"/>
      <c r="L53" s="1"/>
      <c r="M53" s="1"/>
      <c r="N53" s="1"/>
      <c r="O53" s="1"/>
      <c r="P53" s="1"/>
      <c r="Q53" s="1"/>
      <c r="R53" s="1"/>
      <c r="S53" s="1"/>
      <c r="T53" s="1"/>
      <c r="U53" s="1"/>
      <c r="V53" s="1"/>
      <c r="W53" s="1"/>
      <c r="X53" s="1"/>
      <c r="Y53" s="1"/>
      <c r="Z53" s="1"/>
    </row>
    <row r="54" ht="12.75" customHeight="1">
      <c r="A54" s="1"/>
      <c r="B54" s="1"/>
      <c r="C54" s="1"/>
      <c r="D54" s="1"/>
      <c r="E54" s="1"/>
      <c r="F54" s="39"/>
      <c r="G54" s="1"/>
      <c r="I54" s="1"/>
      <c r="J54" s="1"/>
      <c r="K54" s="1"/>
      <c r="L54" s="1"/>
      <c r="M54" s="1"/>
      <c r="N54" s="1"/>
      <c r="O54" s="1"/>
      <c r="P54" s="1"/>
      <c r="Q54" s="1"/>
      <c r="R54" s="1"/>
      <c r="S54" s="1"/>
      <c r="T54" s="1"/>
      <c r="U54" s="1"/>
      <c r="V54" s="1"/>
      <c r="W54" s="1"/>
      <c r="X54" s="1"/>
      <c r="Y54" s="1"/>
      <c r="Z54" s="1"/>
    </row>
    <row r="55" ht="12.75" customHeight="1">
      <c r="A55" s="1"/>
      <c r="B55" s="1"/>
      <c r="C55" s="1"/>
      <c r="D55" s="1"/>
      <c r="E55" s="1"/>
      <c r="F55" s="39"/>
      <c r="G55" s="1"/>
      <c r="I55" s="1"/>
      <c r="J55" s="1"/>
      <c r="K55" s="1"/>
      <c r="L55" s="1"/>
      <c r="M55" s="1"/>
      <c r="N55" s="1"/>
      <c r="O55" s="1"/>
      <c r="P55" s="1"/>
      <c r="Q55" s="1"/>
      <c r="R55" s="1"/>
      <c r="S55" s="1"/>
      <c r="T55" s="1"/>
      <c r="U55" s="1"/>
      <c r="V55" s="1"/>
      <c r="W55" s="1"/>
      <c r="X55" s="1"/>
      <c r="Y55" s="1"/>
      <c r="Z55" s="1"/>
    </row>
    <row r="56" ht="12.75" customHeight="1">
      <c r="A56" s="1"/>
      <c r="B56" s="1"/>
      <c r="C56" s="1"/>
      <c r="D56" s="1"/>
      <c r="E56" s="1"/>
      <c r="F56" s="39"/>
      <c r="G56" s="1"/>
      <c r="I56" s="1"/>
      <c r="J56" s="1"/>
      <c r="K56" s="1"/>
      <c r="L56" s="1"/>
      <c r="M56" s="1"/>
      <c r="N56" s="1"/>
      <c r="O56" s="1"/>
      <c r="P56" s="1"/>
      <c r="Q56" s="1"/>
      <c r="R56" s="1"/>
      <c r="S56" s="1"/>
      <c r="T56" s="1"/>
      <c r="U56" s="1"/>
      <c r="V56" s="1"/>
      <c r="W56" s="1"/>
      <c r="X56" s="1"/>
      <c r="Y56" s="1"/>
      <c r="Z56" s="1"/>
    </row>
    <row r="57" ht="12.75" customHeight="1">
      <c r="A57" s="1"/>
      <c r="B57" s="1"/>
      <c r="C57" s="1"/>
      <c r="D57" s="1"/>
      <c r="E57" s="1"/>
      <c r="F57" s="39"/>
      <c r="G57" s="1"/>
      <c r="I57" s="1"/>
      <c r="J57" s="1"/>
      <c r="K57" s="1"/>
      <c r="L57" s="1"/>
      <c r="M57" s="1"/>
      <c r="N57" s="1"/>
      <c r="O57" s="1"/>
      <c r="P57" s="1"/>
      <c r="Q57" s="1"/>
      <c r="R57" s="1"/>
      <c r="S57" s="1"/>
      <c r="T57" s="1"/>
      <c r="U57" s="1"/>
      <c r="V57" s="1"/>
      <c r="W57" s="1"/>
      <c r="X57" s="1"/>
      <c r="Y57" s="1"/>
      <c r="Z57" s="1"/>
    </row>
    <row r="58" ht="12.75" customHeight="1">
      <c r="A58" s="1"/>
      <c r="B58" s="1"/>
      <c r="C58" s="1"/>
      <c r="D58" s="1"/>
      <c r="E58" s="1"/>
      <c r="F58" s="39"/>
      <c r="G58" s="1"/>
      <c r="I58" s="1"/>
      <c r="J58" s="1"/>
      <c r="K58" s="1"/>
      <c r="L58" s="1"/>
      <c r="M58" s="1"/>
      <c r="N58" s="1"/>
      <c r="O58" s="1"/>
      <c r="P58" s="1"/>
      <c r="Q58" s="1"/>
      <c r="R58" s="1"/>
      <c r="S58" s="1"/>
      <c r="T58" s="1"/>
      <c r="U58" s="1"/>
      <c r="V58" s="1"/>
      <c r="W58" s="1"/>
      <c r="X58" s="1"/>
      <c r="Y58" s="1"/>
      <c r="Z58" s="1"/>
    </row>
    <row r="59" ht="12.75" customHeight="1">
      <c r="A59" s="1"/>
      <c r="B59" s="1"/>
      <c r="C59" s="1"/>
      <c r="D59" s="1"/>
      <c r="E59" s="1"/>
      <c r="F59" s="39"/>
      <c r="G59" s="1"/>
      <c r="I59" s="1"/>
      <c r="J59" s="1"/>
      <c r="K59" s="1"/>
      <c r="L59" s="1"/>
      <c r="M59" s="1"/>
      <c r="N59" s="1"/>
      <c r="O59" s="1"/>
      <c r="P59" s="1"/>
      <c r="Q59" s="1"/>
      <c r="R59" s="1"/>
      <c r="S59" s="1"/>
      <c r="T59" s="1"/>
      <c r="U59" s="1"/>
      <c r="V59" s="1"/>
      <c r="W59" s="1"/>
      <c r="X59" s="1"/>
      <c r="Y59" s="1"/>
      <c r="Z59" s="1"/>
    </row>
    <row r="60" ht="12.75" customHeight="1">
      <c r="A60" s="1"/>
      <c r="B60" s="1"/>
      <c r="C60" s="1"/>
      <c r="D60" s="1"/>
      <c r="E60" s="1"/>
      <c r="F60" s="39"/>
      <c r="G60" s="1"/>
      <c r="I60" s="1"/>
      <c r="J60" s="1"/>
      <c r="K60" s="1"/>
      <c r="L60" s="1"/>
      <c r="M60" s="1"/>
      <c r="N60" s="1"/>
      <c r="O60" s="1"/>
      <c r="P60" s="1"/>
      <c r="Q60" s="1"/>
      <c r="R60" s="1"/>
      <c r="S60" s="1"/>
      <c r="T60" s="1"/>
      <c r="U60" s="1"/>
      <c r="V60" s="1"/>
      <c r="W60" s="1"/>
      <c r="X60" s="1"/>
      <c r="Y60" s="1"/>
      <c r="Z60" s="1"/>
    </row>
    <row r="61" ht="12.75" customHeight="1">
      <c r="A61" s="1"/>
      <c r="B61" s="1"/>
      <c r="C61" s="1"/>
      <c r="D61" s="1"/>
      <c r="E61" s="1"/>
      <c r="F61" s="39"/>
      <c r="G61" s="1"/>
      <c r="I61" s="1"/>
      <c r="J61" s="1"/>
      <c r="K61" s="1"/>
      <c r="L61" s="1"/>
      <c r="M61" s="1"/>
      <c r="N61" s="1"/>
      <c r="O61" s="1"/>
      <c r="P61" s="1"/>
      <c r="Q61" s="1"/>
      <c r="R61" s="1"/>
      <c r="S61" s="1"/>
      <c r="T61" s="1"/>
      <c r="U61" s="1"/>
      <c r="V61" s="1"/>
      <c r="W61" s="1"/>
      <c r="X61" s="1"/>
      <c r="Y61" s="1"/>
      <c r="Z61" s="1"/>
    </row>
    <row r="62" ht="12.75" customHeight="1">
      <c r="A62" s="1"/>
      <c r="B62" s="1"/>
      <c r="C62" s="1"/>
      <c r="D62" s="1"/>
      <c r="E62" s="1"/>
      <c r="F62" s="39"/>
      <c r="G62" s="1"/>
      <c r="I62" s="1"/>
      <c r="J62" s="1"/>
      <c r="K62" s="1"/>
      <c r="L62" s="1"/>
      <c r="M62" s="1"/>
      <c r="N62" s="1"/>
      <c r="O62" s="1"/>
      <c r="P62" s="1"/>
      <c r="Q62" s="1"/>
      <c r="R62" s="1"/>
      <c r="S62" s="1"/>
      <c r="T62" s="1"/>
      <c r="U62" s="1"/>
      <c r="V62" s="1"/>
      <c r="W62" s="1"/>
      <c r="X62" s="1"/>
      <c r="Y62" s="1"/>
      <c r="Z62" s="1"/>
    </row>
    <row r="63" ht="12.75" customHeight="1">
      <c r="A63" s="1"/>
      <c r="B63" s="1"/>
      <c r="C63" s="1"/>
      <c r="D63" s="1"/>
      <c r="E63" s="1"/>
      <c r="F63" s="39"/>
      <c r="G63" s="1"/>
      <c r="I63" s="1"/>
      <c r="J63" s="1"/>
      <c r="K63" s="1"/>
      <c r="L63" s="1"/>
      <c r="M63" s="1"/>
      <c r="N63" s="1"/>
      <c r="O63" s="1"/>
      <c r="P63" s="1"/>
      <c r="Q63" s="1"/>
      <c r="R63" s="1"/>
      <c r="S63" s="1"/>
      <c r="T63" s="1"/>
      <c r="U63" s="1"/>
      <c r="V63" s="1"/>
      <c r="W63" s="1"/>
      <c r="X63" s="1"/>
      <c r="Y63" s="1"/>
      <c r="Z63" s="1"/>
    </row>
    <row r="64" ht="12.75" customHeight="1">
      <c r="A64" s="1"/>
      <c r="B64" s="1"/>
      <c r="C64" s="1"/>
      <c r="D64" s="1"/>
      <c r="E64" s="1"/>
      <c r="F64" s="39"/>
      <c r="G64" s="1"/>
      <c r="I64" s="1"/>
      <c r="J64" s="1"/>
      <c r="K64" s="1"/>
      <c r="L64" s="1"/>
      <c r="M64" s="1"/>
      <c r="N64" s="1"/>
      <c r="O64" s="1"/>
      <c r="P64" s="1"/>
      <c r="Q64" s="1"/>
      <c r="R64" s="1"/>
      <c r="S64" s="1"/>
      <c r="T64" s="1"/>
      <c r="U64" s="1"/>
      <c r="V64" s="1"/>
      <c r="W64" s="1"/>
      <c r="X64" s="1"/>
      <c r="Y64" s="1"/>
      <c r="Z64" s="1"/>
    </row>
    <row r="65" ht="12.75" customHeight="1">
      <c r="A65" s="1"/>
      <c r="B65" s="1"/>
      <c r="C65" s="1"/>
      <c r="D65" s="1"/>
      <c r="E65" s="1"/>
      <c r="F65" s="39"/>
      <c r="G65" s="1"/>
      <c r="I65" s="1"/>
      <c r="J65" s="1"/>
      <c r="K65" s="1"/>
      <c r="L65" s="1"/>
      <c r="M65" s="1"/>
      <c r="N65" s="1"/>
      <c r="O65" s="1"/>
      <c r="P65" s="1"/>
      <c r="Q65" s="1"/>
      <c r="R65" s="1"/>
      <c r="S65" s="1"/>
      <c r="T65" s="1"/>
      <c r="U65" s="1"/>
      <c r="V65" s="1"/>
      <c r="W65" s="1"/>
      <c r="X65" s="1"/>
      <c r="Y65" s="1"/>
      <c r="Z65" s="1"/>
    </row>
    <row r="66" ht="12.75" customHeight="1">
      <c r="A66" s="1"/>
      <c r="B66" s="1"/>
      <c r="C66" s="1"/>
      <c r="D66" s="1"/>
      <c r="E66" s="1"/>
      <c r="F66" s="39"/>
      <c r="G66" s="1"/>
      <c r="I66" s="1"/>
      <c r="J66" s="1"/>
      <c r="K66" s="1"/>
      <c r="L66" s="1"/>
      <c r="M66" s="1"/>
      <c r="N66" s="1"/>
      <c r="O66" s="1"/>
      <c r="P66" s="1"/>
      <c r="Q66" s="1"/>
      <c r="R66" s="1"/>
      <c r="S66" s="1"/>
      <c r="T66" s="1"/>
      <c r="U66" s="1"/>
      <c r="V66" s="1"/>
      <c r="W66" s="1"/>
      <c r="X66" s="1"/>
      <c r="Y66" s="1"/>
      <c r="Z66" s="1"/>
    </row>
    <row r="67" ht="12.75" customHeight="1">
      <c r="A67" s="1"/>
      <c r="B67" s="1"/>
      <c r="C67" s="1"/>
      <c r="D67" s="1"/>
      <c r="E67" s="1"/>
      <c r="F67" s="39"/>
      <c r="G67" s="1"/>
      <c r="I67" s="1"/>
      <c r="J67" s="1"/>
      <c r="K67" s="1"/>
      <c r="L67" s="1"/>
      <c r="M67" s="1"/>
      <c r="N67" s="1"/>
      <c r="O67" s="1"/>
      <c r="P67" s="1"/>
      <c r="Q67" s="1"/>
      <c r="R67" s="1"/>
      <c r="S67" s="1"/>
      <c r="T67" s="1"/>
      <c r="U67" s="1"/>
      <c r="V67" s="1"/>
      <c r="W67" s="1"/>
      <c r="X67" s="1"/>
      <c r="Y67" s="1"/>
      <c r="Z67" s="1"/>
    </row>
    <row r="68" ht="12.75" customHeight="1">
      <c r="A68" s="1"/>
      <c r="B68" s="1"/>
      <c r="C68" s="1"/>
      <c r="D68" s="1"/>
      <c r="E68" s="1"/>
      <c r="F68" s="39"/>
      <c r="G68" s="1"/>
      <c r="I68" s="1"/>
      <c r="J68" s="1"/>
      <c r="K68" s="1"/>
      <c r="L68" s="1"/>
      <c r="M68" s="1"/>
      <c r="N68" s="1"/>
      <c r="O68" s="1"/>
      <c r="P68" s="1"/>
      <c r="Q68" s="1"/>
      <c r="R68" s="1"/>
      <c r="S68" s="1"/>
      <c r="T68" s="1"/>
      <c r="U68" s="1"/>
      <c r="V68" s="1"/>
      <c r="W68" s="1"/>
      <c r="X68" s="1"/>
      <c r="Y68" s="1"/>
      <c r="Z68" s="1"/>
    </row>
    <row r="69" ht="12.75" customHeight="1">
      <c r="A69" s="1"/>
      <c r="B69" s="1"/>
      <c r="C69" s="1"/>
      <c r="D69" s="1"/>
      <c r="E69" s="1"/>
      <c r="F69" s="39"/>
      <c r="G69" s="1"/>
      <c r="I69" s="1"/>
      <c r="J69" s="1"/>
      <c r="K69" s="1"/>
      <c r="L69" s="1"/>
      <c r="M69" s="1"/>
      <c r="N69" s="1"/>
      <c r="O69" s="1"/>
      <c r="P69" s="1"/>
      <c r="Q69" s="1"/>
      <c r="R69" s="1"/>
      <c r="S69" s="1"/>
      <c r="T69" s="1"/>
      <c r="U69" s="1"/>
      <c r="V69" s="1"/>
      <c r="W69" s="1"/>
      <c r="X69" s="1"/>
      <c r="Y69" s="1"/>
      <c r="Z69" s="1"/>
    </row>
    <row r="70" ht="12.75" customHeight="1">
      <c r="A70" s="1"/>
      <c r="B70" s="1"/>
      <c r="C70" s="1"/>
      <c r="D70" s="1"/>
      <c r="E70" s="1"/>
      <c r="F70" s="39"/>
      <c r="G70" s="1"/>
      <c r="I70" s="1"/>
      <c r="J70" s="1"/>
      <c r="K70" s="1"/>
      <c r="L70" s="1"/>
      <c r="M70" s="1"/>
      <c r="N70" s="1"/>
      <c r="O70" s="1"/>
      <c r="P70" s="1"/>
      <c r="Q70" s="1"/>
      <c r="R70" s="1"/>
      <c r="S70" s="1"/>
      <c r="T70" s="1"/>
      <c r="U70" s="1"/>
      <c r="V70" s="1"/>
      <c r="W70" s="1"/>
      <c r="X70" s="1"/>
      <c r="Y70" s="1"/>
      <c r="Z70" s="1"/>
    </row>
    <row r="71" ht="12.75" customHeight="1">
      <c r="A71" s="1"/>
      <c r="B71" s="1"/>
      <c r="C71" s="1"/>
      <c r="D71" s="1"/>
      <c r="E71" s="1"/>
      <c r="F71" s="39"/>
      <c r="G71" s="1"/>
      <c r="I71" s="1"/>
      <c r="J71" s="1"/>
      <c r="K71" s="1"/>
      <c r="L71" s="1"/>
      <c r="M71" s="1"/>
      <c r="N71" s="1"/>
      <c r="O71" s="1"/>
      <c r="P71" s="1"/>
      <c r="Q71" s="1"/>
      <c r="R71" s="1"/>
      <c r="S71" s="1"/>
      <c r="T71" s="1"/>
      <c r="U71" s="1"/>
      <c r="V71" s="1"/>
      <c r="W71" s="1"/>
      <c r="X71" s="1"/>
      <c r="Y71" s="1"/>
      <c r="Z71" s="1"/>
    </row>
    <row r="72" ht="12.75" customHeight="1">
      <c r="A72" s="1"/>
      <c r="B72" s="1"/>
      <c r="C72" s="1"/>
      <c r="D72" s="1"/>
      <c r="E72" s="1"/>
      <c r="F72" s="39"/>
      <c r="G72" s="1"/>
      <c r="I72" s="1"/>
      <c r="J72" s="1"/>
      <c r="K72" s="1"/>
      <c r="L72" s="1"/>
      <c r="M72" s="1"/>
      <c r="N72" s="1"/>
      <c r="O72" s="1"/>
      <c r="P72" s="1"/>
      <c r="Q72" s="1"/>
      <c r="R72" s="1"/>
      <c r="S72" s="1"/>
      <c r="T72" s="1"/>
      <c r="U72" s="1"/>
      <c r="V72" s="1"/>
      <c r="W72" s="1"/>
      <c r="X72" s="1"/>
      <c r="Y72" s="1"/>
      <c r="Z72" s="1"/>
    </row>
    <row r="73" ht="12.75" customHeight="1">
      <c r="A73" s="1"/>
      <c r="B73" s="1"/>
      <c r="C73" s="1"/>
      <c r="D73" s="1"/>
      <c r="E73" s="1"/>
      <c r="F73" s="39"/>
      <c r="G73" s="1"/>
      <c r="I73" s="1"/>
      <c r="J73" s="1"/>
      <c r="K73" s="1"/>
      <c r="L73" s="1"/>
      <c r="M73" s="1"/>
      <c r="N73" s="1"/>
      <c r="O73" s="1"/>
      <c r="P73" s="1"/>
      <c r="Q73" s="1"/>
      <c r="R73" s="1"/>
      <c r="S73" s="1"/>
      <c r="T73" s="1"/>
      <c r="U73" s="1"/>
      <c r="V73" s="1"/>
      <c r="W73" s="1"/>
      <c r="X73" s="1"/>
      <c r="Y73" s="1"/>
      <c r="Z73" s="1"/>
    </row>
    <row r="74" ht="12.75" customHeight="1">
      <c r="A74" s="1"/>
      <c r="B74" s="1"/>
      <c r="C74" s="1"/>
      <c r="D74" s="1"/>
      <c r="E74" s="1"/>
      <c r="F74" s="39"/>
      <c r="G74" s="1"/>
      <c r="I74" s="1"/>
      <c r="J74" s="1"/>
      <c r="K74" s="1"/>
      <c r="L74" s="1"/>
      <c r="M74" s="1"/>
      <c r="N74" s="1"/>
      <c r="O74" s="1"/>
      <c r="P74" s="1"/>
      <c r="Q74" s="1"/>
      <c r="R74" s="1"/>
      <c r="S74" s="1"/>
      <c r="T74" s="1"/>
      <c r="U74" s="1"/>
      <c r="V74" s="1"/>
      <c r="W74" s="1"/>
      <c r="X74" s="1"/>
      <c r="Y74" s="1"/>
      <c r="Z74" s="1"/>
    </row>
    <row r="75" ht="12.75" customHeight="1">
      <c r="A75" s="1"/>
      <c r="B75" s="1"/>
      <c r="C75" s="1"/>
      <c r="D75" s="1"/>
      <c r="E75" s="1"/>
      <c r="F75" s="39"/>
      <c r="G75" s="1"/>
      <c r="I75" s="1"/>
      <c r="J75" s="1"/>
      <c r="K75" s="1"/>
      <c r="L75" s="1"/>
      <c r="M75" s="1"/>
      <c r="N75" s="1"/>
      <c r="O75" s="1"/>
      <c r="P75" s="1"/>
      <c r="Q75" s="1"/>
      <c r="R75" s="1"/>
      <c r="S75" s="1"/>
      <c r="T75" s="1"/>
      <c r="U75" s="1"/>
      <c r="V75" s="1"/>
      <c r="W75" s="1"/>
      <c r="X75" s="1"/>
      <c r="Y75" s="1"/>
      <c r="Z75" s="1"/>
    </row>
    <row r="76" ht="12.75" customHeight="1">
      <c r="A76" s="1"/>
      <c r="B76" s="1"/>
      <c r="C76" s="1"/>
      <c r="D76" s="1"/>
      <c r="E76" s="1"/>
      <c r="F76" s="39"/>
      <c r="G76" s="1"/>
      <c r="I76" s="1"/>
      <c r="J76" s="1"/>
      <c r="K76" s="1"/>
      <c r="L76" s="1"/>
      <c r="M76" s="1"/>
      <c r="N76" s="1"/>
      <c r="O76" s="1"/>
      <c r="P76" s="1"/>
      <c r="Q76" s="1"/>
      <c r="R76" s="1"/>
      <c r="S76" s="1"/>
      <c r="T76" s="1"/>
      <c r="U76" s="1"/>
      <c r="V76" s="1"/>
      <c r="W76" s="1"/>
      <c r="X76" s="1"/>
      <c r="Y76" s="1"/>
      <c r="Z76" s="1"/>
    </row>
    <row r="77" ht="12.75" customHeight="1">
      <c r="A77" s="1"/>
      <c r="B77" s="1"/>
      <c r="C77" s="1"/>
      <c r="D77" s="1"/>
      <c r="E77" s="1"/>
      <c r="F77" s="39"/>
      <c r="G77" s="1"/>
      <c r="I77" s="1"/>
      <c r="J77" s="1"/>
      <c r="K77" s="1"/>
      <c r="L77" s="1"/>
      <c r="M77" s="1"/>
      <c r="N77" s="1"/>
      <c r="O77" s="1"/>
      <c r="P77" s="1"/>
      <c r="Q77" s="1"/>
      <c r="R77" s="1"/>
      <c r="S77" s="1"/>
      <c r="T77" s="1"/>
      <c r="U77" s="1"/>
      <c r="V77" s="1"/>
      <c r="W77" s="1"/>
      <c r="X77" s="1"/>
      <c r="Y77" s="1"/>
      <c r="Z77" s="1"/>
    </row>
    <row r="78" ht="12.75" customHeight="1">
      <c r="A78" s="1"/>
      <c r="B78" s="1"/>
      <c r="C78" s="1"/>
      <c r="D78" s="1"/>
      <c r="E78" s="1"/>
      <c r="F78" s="39"/>
      <c r="G78" s="1"/>
      <c r="I78" s="1"/>
      <c r="J78" s="1"/>
      <c r="K78" s="1"/>
      <c r="L78" s="1"/>
      <c r="M78" s="1"/>
      <c r="N78" s="1"/>
      <c r="O78" s="1"/>
      <c r="P78" s="1"/>
      <c r="Q78" s="1"/>
      <c r="R78" s="1"/>
      <c r="S78" s="1"/>
      <c r="T78" s="1"/>
      <c r="U78" s="1"/>
      <c r="V78" s="1"/>
      <c r="W78" s="1"/>
      <c r="X78" s="1"/>
      <c r="Y78" s="1"/>
      <c r="Z78" s="1"/>
    </row>
    <row r="79" ht="12.75" customHeight="1">
      <c r="A79" s="1"/>
      <c r="B79" s="1"/>
      <c r="C79" s="1"/>
      <c r="D79" s="1"/>
      <c r="E79" s="1"/>
      <c r="F79" s="39"/>
      <c r="G79" s="1"/>
      <c r="I79" s="1"/>
      <c r="J79" s="1"/>
      <c r="K79" s="1"/>
      <c r="L79" s="1"/>
      <c r="M79" s="1"/>
      <c r="N79" s="1"/>
      <c r="O79" s="1"/>
      <c r="P79" s="1"/>
      <c r="Q79" s="1"/>
      <c r="R79" s="1"/>
      <c r="S79" s="1"/>
      <c r="T79" s="1"/>
      <c r="U79" s="1"/>
      <c r="V79" s="1"/>
      <c r="W79" s="1"/>
      <c r="X79" s="1"/>
      <c r="Y79" s="1"/>
      <c r="Z79" s="1"/>
    </row>
    <row r="80" ht="12.75" customHeight="1">
      <c r="A80" s="1"/>
      <c r="B80" s="1"/>
      <c r="C80" s="1"/>
      <c r="D80" s="1"/>
      <c r="E80" s="1"/>
      <c r="F80" s="39"/>
      <c r="G80" s="1"/>
      <c r="I80" s="1"/>
      <c r="J80" s="1"/>
      <c r="K80" s="1"/>
      <c r="L80" s="1"/>
      <c r="M80" s="1"/>
      <c r="N80" s="1"/>
      <c r="O80" s="1"/>
      <c r="P80" s="1"/>
      <c r="Q80" s="1"/>
      <c r="R80" s="1"/>
      <c r="S80" s="1"/>
      <c r="T80" s="1"/>
      <c r="U80" s="1"/>
      <c r="V80" s="1"/>
      <c r="W80" s="1"/>
      <c r="X80" s="1"/>
      <c r="Y80" s="1"/>
      <c r="Z80" s="1"/>
    </row>
    <row r="81" ht="12.75" customHeight="1">
      <c r="A81" s="1"/>
      <c r="B81" s="1"/>
      <c r="C81" s="1"/>
      <c r="D81" s="1"/>
      <c r="E81" s="1"/>
      <c r="F81" s="39"/>
      <c r="G81" s="1"/>
      <c r="I81" s="1"/>
      <c r="J81" s="1"/>
      <c r="K81" s="1"/>
      <c r="L81" s="1"/>
      <c r="M81" s="1"/>
      <c r="N81" s="1"/>
      <c r="O81" s="1"/>
      <c r="P81" s="1"/>
      <c r="Q81" s="1"/>
      <c r="R81" s="1"/>
      <c r="S81" s="1"/>
      <c r="T81" s="1"/>
      <c r="U81" s="1"/>
      <c r="V81" s="1"/>
      <c r="W81" s="1"/>
      <c r="X81" s="1"/>
      <c r="Y81" s="1"/>
      <c r="Z81" s="1"/>
    </row>
    <row r="82" ht="12.75" customHeight="1">
      <c r="A82" s="1"/>
      <c r="B82" s="1"/>
      <c r="C82" s="1"/>
      <c r="D82" s="1"/>
      <c r="E82" s="1"/>
      <c r="F82" s="39"/>
      <c r="G82" s="1"/>
      <c r="I82" s="1"/>
      <c r="J82" s="1"/>
      <c r="K82" s="1"/>
      <c r="L82" s="1"/>
      <c r="M82" s="1"/>
      <c r="N82" s="1"/>
      <c r="O82" s="1"/>
      <c r="P82" s="1"/>
      <c r="Q82" s="1"/>
      <c r="R82" s="1"/>
      <c r="S82" s="1"/>
      <c r="T82" s="1"/>
      <c r="U82" s="1"/>
      <c r="V82" s="1"/>
      <c r="W82" s="1"/>
      <c r="X82" s="1"/>
      <c r="Y82" s="1"/>
      <c r="Z82" s="1"/>
    </row>
    <row r="83" ht="12.75" customHeight="1">
      <c r="A83" s="1"/>
      <c r="B83" s="1"/>
      <c r="C83" s="1"/>
      <c r="D83" s="1"/>
      <c r="E83" s="1"/>
      <c r="F83" s="39"/>
      <c r="G83" s="1"/>
      <c r="I83" s="1"/>
      <c r="J83" s="1"/>
      <c r="K83" s="1"/>
      <c r="L83" s="1"/>
      <c r="M83" s="1"/>
      <c r="N83" s="1"/>
      <c r="O83" s="1"/>
      <c r="P83" s="1"/>
      <c r="Q83" s="1"/>
      <c r="R83" s="1"/>
      <c r="S83" s="1"/>
      <c r="T83" s="1"/>
      <c r="U83" s="1"/>
      <c r="V83" s="1"/>
      <c r="W83" s="1"/>
      <c r="X83" s="1"/>
      <c r="Y83" s="1"/>
      <c r="Z83" s="1"/>
    </row>
    <row r="84" ht="12.75" customHeight="1">
      <c r="A84" s="1"/>
      <c r="B84" s="1"/>
      <c r="C84" s="1"/>
      <c r="D84" s="1"/>
      <c r="E84" s="1"/>
      <c r="F84" s="39"/>
      <c r="G84" s="1"/>
      <c r="I84" s="1"/>
      <c r="J84" s="1"/>
      <c r="K84" s="1"/>
      <c r="L84" s="1"/>
      <c r="M84" s="1"/>
      <c r="N84" s="1"/>
      <c r="O84" s="1"/>
      <c r="P84" s="1"/>
      <c r="Q84" s="1"/>
      <c r="R84" s="1"/>
      <c r="S84" s="1"/>
      <c r="T84" s="1"/>
      <c r="U84" s="1"/>
      <c r="V84" s="1"/>
      <c r="W84" s="1"/>
      <c r="X84" s="1"/>
      <c r="Y84" s="1"/>
      <c r="Z84" s="1"/>
    </row>
    <row r="85" ht="12.75" customHeight="1">
      <c r="A85" s="1"/>
      <c r="B85" s="1"/>
      <c r="C85" s="1"/>
      <c r="D85" s="1"/>
      <c r="E85" s="1"/>
      <c r="F85" s="39"/>
      <c r="G85" s="1"/>
      <c r="I85" s="1"/>
      <c r="J85" s="1"/>
      <c r="K85" s="1"/>
      <c r="L85" s="1"/>
      <c r="M85" s="1"/>
      <c r="N85" s="1"/>
      <c r="O85" s="1"/>
      <c r="P85" s="1"/>
      <c r="Q85" s="1"/>
      <c r="R85" s="1"/>
      <c r="S85" s="1"/>
      <c r="T85" s="1"/>
      <c r="U85" s="1"/>
      <c r="V85" s="1"/>
      <c r="W85" s="1"/>
      <c r="X85" s="1"/>
      <c r="Y85" s="1"/>
      <c r="Z85" s="1"/>
    </row>
    <row r="86" ht="12.75" customHeight="1">
      <c r="A86" s="1"/>
      <c r="B86" s="1"/>
      <c r="C86" s="1"/>
      <c r="D86" s="1"/>
      <c r="E86" s="1"/>
      <c r="F86" s="39"/>
      <c r="G86" s="1"/>
      <c r="I86" s="1"/>
      <c r="J86" s="1"/>
      <c r="K86" s="1"/>
      <c r="L86" s="1"/>
      <c r="M86" s="1"/>
      <c r="N86" s="1"/>
      <c r="O86" s="1"/>
      <c r="P86" s="1"/>
      <c r="Q86" s="1"/>
      <c r="R86" s="1"/>
      <c r="S86" s="1"/>
      <c r="T86" s="1"/>
      <c r="U86" s="1"/>
      <c r="V86" s="1"/>
      <c r="W86" s="1"/>
      <c r="X86" s="1"/>
      <c r="Y86" s="1"/>
      <c r="Z86" s="1"/>
    </row>
    <row r="87" ht="12.75" customHeight="1">
      <c r="A87" s="1"/>
      <c r="B87" s="1"/>
      <c r="C87" s="1"/>
      <c r="D87" s="1"/>
      <c r="E87" s="1"/>
      <c r="F87" s="39"/>
      <c r="G87" s="1"/>
      <c r="I87" s="1"/>
      <c r="J87" s="1"/>
      <c r="K87" s="1"/>
      <c r="L87" s="1"/>
      <c r="M87" s="1"/>
      <c r="N87" s="1"/>
      <c r="O87" s="1"/>
      <c r="P87" s="1"/>
      <c r="Q87" s="1"/>
      <c r="R87" s="1"/>
      <c r="S87" s="1"/>
      <c r="T87" s="1"/>
      <c r="U87" s="1"/>
      <c r="V87" s="1"/>
      <c r="W87" s="1"/>
      <c r="X87" s="1"/>
      <c r="Y87" s="1"/>
      <c r="Z87" s="1"/>
    </row>
    <row r="88" ht="12.75" customHeight="1">
      <c r="A88" s="1"/>
      <c r="B88" s="1"/>
      <c r="C88" s="1"/>
      <c r="D88" s="1"/>
      <c r="E88" s="1"/>
      <c r="F88" s="39"/>
      <c r="G88" s="1"/>
      <c r="I88" s="1"/>
      <c r="J88" s="1"/>
      <c r="K88" s="1"/>
      <c r="L88" s="1"/>
      <c r="M88" s="1"/>
      <c r="N88" s="1"/>
      <c r="O88" s="1"/>
      <c r="P88" s="1"/>
      <c r="Q88" s="1"/>
      <c r="R88" s="1"/>
      <c r="S88" s="1"/>
      <c r="T88" s="1"/>
      <c r="U88" s="1"/>
      <c r="V88" s="1"/>
      <c r="W88" s="1"/>
      <c r="X88" s="1"/>
      <c r="Y88" s="1"/>
      <c r="Z88" s="1"/>
    </row>
    <row r="89" ht="12.75" customHeight="1">
      <c r="A89" s="1"/>
      <c r="B89" s="1"/>
      <c r="C89" s="1"/>
      <c r="D89" s="1"/>
      <c r="E89" s="1"/>
      <c r="F89" s="39"/>
      <c r="G89" s="1"/>
      <c r="I89" s="1"/>
      <c r="J89" s="1"/>
      <c r="K89" s="1"/>
      <c r="L89" s="1"/>
      <c r="M89" s="1"/>
      <c r="N89" s="1"/>
      <c r="O89" s="1"/>
      <c r="P89" s="1"/>
      <c r="Q89" s="1"/>
      <c r="R89" s="1"/>
      <c r="S89" s="1"/>
      <c r="T89" s="1"/>
      <c r="U89" s="1"/>
      <c r="V89" s="1"/>
      <c r="W89" s="1"/>
      <c r="X89" s="1"/>
      <c r="Y89" s="1"/>
      <c r="Z89" s="1"/>
    </row>
    <row r="90" ht="12.75" customHeight="1">
      <c r="A90" s="1"/>
      <c r="B90" s="1"/>
      <c r="C90" s="1"/>
      <c r="D90" s="1"/>
      <c r="E90" s="1"/>
      <c r="F90" s="39"/>
      <c r="G90" s="1"/>
      <c r="I90" s="1"/>
      <c r="J90" s="1"/>
      <c r="K90" s="1"/>
      <c r="L90" s="1"/>
      <c r="M90" s="1"/>
      <c r="N90" s="1"/>
      <c r="O90" s="1"/>
      <c r="P90" s="1"/>
      <c r="Q90" s="1"/>
      <c r="R90" s="1"/>
      <c r="S90" s="1"/>
      <c r="T90" s="1"/>
      <c r="U90" s="1"/>
      <c r="V90" s="1"/>
      <c r="W90" s="1"/>
      <c r="X90" s="1"/>
      <c r="Y90" s="1"/>
      <c r="Z90" s="1"/>
    </row>
    <row r="91" ht="12.75" customHeight="1">
      <c r="A91" s="1"/>
      <c r="B91" s="1"/>
      <c r="C91" s="1"/>
      <c r="D91" s="1"/>
      <c r="E91" s="1"/>
      <c r="F91" s="39"/>
      <c r="G91" s="1"/>
      <c r="I91" s="1"/>
      <c r="J91" s="1"/>
      <c r="K91" s="1"/>
      <c r="L91" s="1"/>
      <c r="M91" s="1"/>
      <c r="N91" s="1"/>
      <c r="O91" s="1"/>
      <c r="P91" s="1"/>
      <c r="Q91" s="1"/>
      <c r="R91" s="1"/>
      <c r="S91" s="1"/>
      <c r="T91" s="1"/>
      <c r="U91" s="1"/>
      <c r="V91" s="1"/>
      <c r="W91" s="1"/>
      <c r="X91" s="1"/>
      <c r="Y91" s="1"/>
      <c r="Z91" s="1"/>
    </row>
    <row r="92" ht="12.75" customHeight="1">
      <c r="A92" s="1"/>
      <c r="B92" s="1"/>
      <c r="C92" s="1"/>
      <c r="D92" s="1"/>
      <c r="E92" s="1"/>
      <c r="F92" s="39"/>
      <c r="G92" s="1"/>
      <c r="I92" s="1"/>
      <c r="J92" s="1"/>
      <c r="K92" s="1"/>
      <c r="L92" s="1"/>
      <c r="M92" s="1"/>
      <c r="N92" s="1"/>
      <c r="O92" s="1"/>
      <c r="P92" s="1"/>
      <c r="Q92" s="1"/>
      <c r="R92" s="1"/>
      <c r="S92" s="1"/>
      <c r="T92" s="1"/>
      <c r="U92" s="1"/>
      <c r="V92" s="1"/>
      <c r="W92" s="1"/>
      <c r="X92" s="1"/>
      <c r="Y92" s="1"/>
      <c r="Z92" s="1"/>
    </row>
    <row r="93" ht="12.75" customHeight="1">
      <c r="A93" s="1"/>
      <c r="B93" s="1"/>
      <c r="C93" s="1"/>
      <c r="D93" s="1"/>
      <c r="E93" s="1"/>
      <c r="F93" s="39"/>
      <c r="G93" s="1"/>
      <c r="I93" s="1"/>
      <c r="J93" s="1"/>
      <c r="K93" s="1"/>
      <c r="L93" s="1"/>
      <c r="M93" s="1"/>
      <c r="N93" s="1"/>
      <c r="O93" s="1"/>
      <c r="P93" s="1"/>
      <c r="Q93" s="1"/>
      <c r="R93" s="1"/>
      <c r="S93" s="1"/>
      <c r="T93" s="1"/>
      <c r="U93" s="1"/>
      <c r="V93" s="1"/>
      <c r="W93" s="1"/>
      <c r="X93" s="1"/>
      <c r="Y93" s="1"/>
      <c r="Z93" s="1"/>
    </row>
    <row r="94" ht="12.75" customHeight="1">
      <c r="A94" s="1"/>
      <c r="B94" s="1"/>
      <c r="C94" s="1"/>
      <c r="D94" s="1"/>
      <c r="E94" s="1"/>
      <c r="F94" s="39"/>
      <c r="G94" s="1"/>
      <c r="I94" s="1"/>
      <c r="J94" s="1"/>
      <c r="K94" s="1"/>
      <c r="L94" s="1"/>
      <c r="M94" s="1"/>
      <c r="N94" s="1"/>
      <c r="O94" s="1"/>
      <c r="P94" s="1"/>
      <c r="Q94" s="1"/>
      <c r="R94" s="1"/>
      <c r="S94" s="1"/>
      <c r="T94" s="1"/>
      <c r="U94" s="1"/>
      <c r="V94" s="1"/>
      <c r="W94" s="1"/>
      <c r="X94" s="1"/>
      <c r="Y94" s="1"/>
      <c r="Z94" s="1"/>
    </row>
    <row r="95" ht="12.75" customHeight="1">
      <c r="A95" s="1"/>
      <c r="B95" s="1"/>
      <c r="C95" s="1"/>
      <c r="D95" s="1"/>
      <c r="E95" s="1"/>
      <c r="F95" s="39"/>
      <c r="G95" s="1"/>
      <c r="I95" s="1"/>
      <c r="J95" s="1"/>
      <c r="K95" s="1"/>
      <c r="L95" s="1"/>
      <c r="M95" s="1"/>
      <c r="N95" s="1"/>
      <c r="O95" s="1"/>
      <c r="P95" s="1"/>
      <c r="Q95" s="1"/>
      <c r="R95" s="1"/>
      <c r="S95" s="1"/>
      <c r="T95" s="1"/>
      <c r="U95" s="1"/>
      <c r="V95" s="1"/>
      <c r="W95" s="1"/>
      <c r="X95" s="1"/>
      <c r="Y95" s="1"/>
      <c r="Z95" s="1"/>
    </row>
    <row r="96" ht="12.75" customHeight="1">
      <c r="A96" s="1"/>
      <c r="B96" s="1"/>
      <c r="C96" s="1"/>
      <c r="D96" s="1"/>
      <c r="E96" s="1"/>
      <c r="F96" s="39"/>
      <c r="G96" s="1"/>
      <c r="I96" s="1"/>
      <c r="J96" s="1"/>
      <c r="K96" s="1"/>
      <c r="L96" s="1"/>
      <c r="M96" s="1"/>
      <c r="N96" s="1"/>
      <c r="O96" s="1"/>
      <c r="P96" s="1"/>
      <c r="Q96" s="1"/>
      <c r="R96" s="1"/>
      <c r="S96" s="1"/>
      <c r="T96" s="1"/>
      <c r="U96" s="1"/>
      <c r="V96" s="1"/>
      <c r="W96" s="1"/>
      <c r="X96" s="1"/>
      <c r="Y96" s="1"/>
      <c r="Z96" s="1"/>
    </row>
    <row r="97" ht="12.75" customHeight="1">
      <c r="A97" s="1"/>
      <c r="B97" s="1"/>
      <c r="C97" s="1"/>
      <c r="D97" s="1"/>
      <c r="E97" s="1"/>
      <c r="F97" s="39"/>
      <c r="G97" s="1"/>
      <c r="I97" s="1"/>
      <c r="J97" s="1"/>
      <c r="K97" s="1"/>
      <c r="L97" s="1"/>
      <c r="M97" s="1"/>
      <c r="N97" s="1"/>
      <c r="O97" s="1"/>
      <c r="P97" s="1"/>
      <c r="Q97" s="1"/>
      <c r="R97" s="1"/>
      <c r="S97" s="1"/>
      <c r="T97" s="1"/>
      <c r="U97" s="1"/>
      <c r="V97" s="1"/>
      <c r="W97" s="1"/>
      <c r="X97" s="1"/>
      <c r="Y97" s="1"/>
      <c r="Z97" s="1"/>
    </row>
    <row r="98" ht="12.75" customHeight="1">
      <c r="A98" s="1"/>
      <c r="B98" s="1"/>
      <c r="C98" s="1"/>
      <c r="D98" s="1"/>
      <c r="E98" s="1"/>
      <c r="F98" s="39"/>
      <c r="G98" s="1"/>
      <c r="I98" s="1"/>
      <c r="J98" s="1"/>
      <c r="K98" s="1"/>
      <c r="L98" s="1"/>
      <c r="M98" s="1"/>
      <c r="N98" s="1"/>
      <c r="O98" s="1"/>
      <c r="P98" s="1"/>
      <c r="Q98" s="1"/>
      <c r="R98" s="1"/>
      <c r="S98" s="1"/>
      <c r="T98" s="1"/>
      <c r="U98" s="1"/>
      <c r="V98" s="1"/>
      <c r="W98" s="1"/>
      <c r="X98" s="1"/>
      <c r="Y98" s="1"/>
      <c r="Z98" s="1"/>
    </row>
    <row r="99" ht="12.75" customHeight="1">
      <c r="A99" s="1"/>
      <c r="B99" s="1"/>
      <c r="C99" s="1"/>
      <c r="D99" s="1"/>
      <c r="E99" s="1"/>
      <c r="F99" s="39"/>
      <c r="G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39"/>
      <c r="G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39"/>
      <c r="G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39"/>
      <c r="G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39"/>
      <c r="G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39"/>
      <c r="G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39"/>
      <c r="G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39"/>
      <c r="G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39"/>
      <c r="G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39"/>
      <c r="G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39"/>
      <c r="G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39"/>
      <c r="G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39"/>
      <c r="G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39"/>
      <c r="G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39"/>
      <c r="G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39"/>
      <c r="G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39"/>
      <c r="G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39"/>
      <c r="G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39"/>
      <c r="G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39"/>
      <c r="G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39"/>
      <c r="G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39"/>
      <c r="G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39"/>
      <c r="G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39"/>
      <c r="G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39"/>
      <c r="G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39"/>
      <c r="G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39"/>
      <c r="G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39"/>
      <c r="G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39"/>
      <c r="G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39"/>
      <c r="G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39"/>
      <c r="G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39"/>
      <c r="G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39"/>
      <c r="G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39"/>
      <c r="G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39"/>
      <c r="G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39"/>
      <c r="G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39"/>
      <c r="G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39"/>
      <c r="G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39"/>
      <c r="G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39"/>
      <c r="G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39"/>
      <c r="G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39"/>
      <c r="G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39"/>
      <c r="G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39"/>
      <c r="G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39"/>
      <c r="G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39"/>
      <c r="G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39"/>
      <c r="G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39"/>
      <c r="G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39"/>
      <c r="G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39"/>
      <c r="G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39"/>
      <c r="G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39"/>
      <c r="G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39"/>
      <c r="G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39"/>
      <c r="G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39"/>
      <c r="G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39"/>
      <c r="G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39"/>
      <c r="G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39"/>
      <c r="G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39"/>
      <c r="G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39"/>
      <c r="G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39"/>
      <c r="G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39"/>
      <c r="G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39"/>
      <c r="G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39"/>
      <c r="G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39"/>
      <c r="G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39"/>
      <c r="G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39"/>
      <c r="G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39"/>
      <c r="G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39"/>
      <c r="G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39"/>
      <c r="G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39"/>
      <c r="G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39"/>
      <c r="G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39"/>
      <c r="G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39"/>
      <c r="G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39"/>
      <c r="G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39"/>
      <c r="G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39"/>
      <c r="G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39"/>
      <c r="G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39"/>
      <c r="G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39"/>
      <c r="G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39"/>
      <c r="G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39"/>
      <c r="G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39"/>
      <c r="G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39"/>
      <c r="G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39"/>
      <c r="G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39"/>
      <c r="G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39"/>
      <c r="G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39"/>
      <c r="G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39"/>
      <c r="G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39"/>
      <c r="G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39"/>
      <c r="G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39"/>
      <c r="G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39"/>
      <c r="G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39"/>
      <c r="G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39"/>
      <c r="G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39"/>
      <c r="G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39"/>
      <c r="G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39"/>
      <c r="G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39"/>
      <c r="G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39"/>
      <c r="G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39"/>
      <c r="G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39"/>
      <c r="G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39"/>
      <c r="G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39"/>
      <c r="G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39"/>
      <c r="G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39"/>
      <c r="G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39"/>
      <c r="G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39"/>
      <c r="G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39"/>
      <c r="G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39"/>
      <c r="G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39"/>
      <c r="G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39"/>
      <c r="G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39"/>
      <c r="G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39"/>
      <c r="G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39"/>
      <c r="G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39"/>
      <c r="G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39"/>
      <c r="G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39"/>
      <c r="G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39"/>
      <c r="G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39"/>
      <c r="G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39"/>
      <c r="G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39"/>
      <c r="G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39"/>
      <c r="G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39"/>
      <c r="G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39"/>
      <c r="G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39"/>
      <c r="G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39"/>
      <c r="G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39"/>
      <c r="G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39"/>
      <c r="G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39"/>
      <c r="G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39"/>
      <c r="G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39"/>
      <c r="G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39"/>
      <c r="G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39"/>
      <c r="G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39"/>
      <c r="G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39"/>
      <c r="G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39"/>
      <c r="G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39"/>
      <c r="G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39"/>
      <c r="G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39"/>
      <c r="G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39"/>
      <c r="G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39"/>
      <c r="G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39"/>
      <c r="G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39"/>
      <c r="G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39"/>
      <c r="G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39"/>
      <c r="G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39"/>
      <c r="G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39"/>
      <c r="G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39"/>
      <c r="G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39"/>
      <c r="G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39"/>
      <c r="G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39"/>
      <c r="G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39"/>
      <c r="G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39"/>
      <c r="G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39"/>
      <c r="G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39"/>
      <c r="G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39"/>
      <c r="G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39"/>
      <c r="G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39"/>
      <c r="G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39"/>
      <c r="G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39"/>
      <c r="G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39"/>
      <c r="G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39"/>
      <c r="G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39"/>
      <c r="G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39"/>
      <c r="G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39"/>
      <c r="G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39"/>
      <c r="G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39"/>
      <c r="G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39"/>
      <c r="G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39"/>
      <c r="G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39"/>
      <c r="G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39"/>
      <c r="G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39"/>
      <c r="G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39"/>
      <c r="G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39"/>
      <c r="G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39"/>
      <c r="G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39"/>
      <c r="G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39"/>
      <c r="G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39"/>
      <c r="G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39"/>
      <c r="G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39"/>
      <c r="G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39"/>
      <c r="G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39"/>
      <c r="G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39"/>
      <c r="G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39"/>
      <c r="G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39"/>
      <c r="G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39"/>
      <c r="G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39"/>
      <c r="G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39"/>
      <c r="G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39"/>
      <c r="G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39"/>
      <c r="G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39"/>
      <c r="G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39"/>
      <c r="G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39"/>
      <c r="G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39"/>
      <c r="G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39"/>
      <c r="G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39"/>
      <c r="G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39"/>
      <c r="G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39"/>
      <c r="G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39"/>
      <c r="G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39"/>
      <c r="G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39"/>
      <c r="G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39"/>
      <c r="G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39"/>
      <c r="G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39"/>
      <c r="G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39"/>
      <c r="G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39"/>
      <c r="G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39"/>
      <c r="G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39"/>
      <c r="G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39"/>
      <c r="G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39"/>
      <c r="G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39"/>
      <c r="G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39"/>
      <c r="G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39"/>
      <c r="G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39"/>
      <c r="G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39"/>
      <c r="G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39"/>
      <c r="G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39"/>
      <c r="G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39"/>
      <c r="G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39"/>
      <c r="G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39"/>
      <c r="G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39"/>
      <c r="G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39"/>
      <c r="G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39"/>
      <c r="G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39"/>
      <c r="G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39"/>
      <c r="G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39"/>
      <c r="G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39"/>
      <c r="G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39"/>
      <c r="G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39"/>
      <c r="G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39"/>
      <c r="G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39"/>
      <c r="G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39"/>
      <c r="G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39"/>
      <c r="G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39"/>
      <c r="G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39"/>
      <c r="G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39"/>
      <c r="G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39"/>
      <c r="G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39"/>
      <c r="G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39"/>
      <c r="G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39"/>
      <c r="G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39"/>
      <c r="G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39"/>
      <c r="G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39"/>
      <c r="G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39"/>
      <c r="G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39"/>
      <c r="G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39"/>
      <c r="G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39"/>
      <c r="G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39"/>
      <c r="G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39"/>
      <c r="G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39"/>
      <c r="G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39"/>
      <c r="G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39"/>
      <c r="G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39"/>
      <c r="G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39"/>
      <c r="G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39"/>
      <c r="G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39"/>
      <c r="G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39"/>
      <c r="G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39"/>
      <c r="G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39"/>
      <c r="G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39"/>
      <c r="G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39"/>
      <c r="G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39"/>
      <c r="G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39"/>
      <c r="G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39"/>
      <c r="G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39"/>
      <c r="G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39"/>
      <c r="G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39"/>
      <c r="G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39"/>
      <c r="G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39"/>
      <c r="G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39"/>
      <c r="G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39"/>
      <c r="G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39"/>
      <c r="G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39"/>
      <c r="G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39"/>
      <c r="G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39"/>
      <c r="G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39"/>
      <c r="G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39"/>
      <c r="G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39"/>
      <c r="G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39"/>
      <c r="G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39"/>
      <c r="G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39"/>
      <c r="G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39"/>
      <c r="G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39"/>
      <c r="G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39"/>
      <c r="G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39"/>
      <c r="G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39"/>
      <c r="G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39"/>
      <c r="G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39"/>
      <c r="G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39"/>
      <c r="G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39"/>
      <c r="G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39"/>
      <c r="G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39"/>
      <c r="G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39"/>
      <c r="G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39"/>
      <c r="G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39"/>
      <c r="G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39"/>
      <c r="G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39"/>
      <c r="G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39"/>
      <c r="G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39"/>
      <c r="G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39"/>
      <c r="G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39"/>
      <c r="G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39"/>
      <c r="G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39"/>
      <c r="G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39"/>
      <c r="G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39"/>
      <c r="G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39"/>
      <c r="G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39"/>
      <c r="G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39"/>
      <c r="G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39"/>
      <c r="G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39"/>
      <c r="G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39"/>
      <c r="G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39"/>
      <c r="G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39"/>
      <c r="G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39"/>
      <c r="G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39"/>
      <c r="G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39"/>
      <c r="G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39"/>
      <c r="G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39"/>
      <c r="G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39"/>
      <c r="G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39"/>
      <c r="G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39"/>
      <c r="G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39"/>
      <c r="G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39"/>
      <c r="G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39"/>
      <c r="G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39"/>
      <c r="G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39"/>
      <c r="G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39"/>
      <c r="G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39"/>
      <c r="G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39"/>
      <c r="G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39"/>
      <c r="G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39"/>
      <c r="G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39"/>
      <c r="G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39"/>
      <c r="G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39"/>
      <c r="G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39"/>
      <c r="G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39"/>
      <c r="G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39"/>
      <c r="G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39"/>
      <c r="G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39"/>
      <c r="G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39"/>
      <c r="G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39"/>
      <c r="G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39"/>
      <c r="G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39"/>
      <c r="G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39"/>
      <c r="G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39"/>
      <c r="G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39"/>
      <c r="G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39"/>
      <c r="G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39"/>
      <c r="G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39"/>
      <c r="G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39"/>
      <c r="G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39"/>
      <c r="G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39"/>
      <c r="G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39"/>
      <c r="G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39"/>
      <c r="G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39"/>
      <c r="G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39"/>
      <c r="G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39"/>
      <c r="G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39"/>
      <c r="G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39"/>
      <c r="G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39"/>
      <c r="G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39"/>
      <c r="G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39"/>
      <c r="G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39"/>
      <c r="G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39"/>
      <c r="G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39"/>
      <c r="G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39"/>
      <c r="G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39"/>
      <c r="G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39"/>
      <c r="G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39"/>
      <c r="G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39"/>
      <c r="G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39"/>
      <c r="G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39"/>
      <c r="G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39"/>
      <c r="G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39"/>
      <c r="G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39"/>
      <c r="G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39"/>
      <c r="G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39"/>
      <c r="G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39"/>
      <c r="G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39"/>
      <c r="G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39"/>
      <c r="G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39"/>
      <c r="G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39"/>
      <c r="G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39"/>
      <c r="G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39"/>
      <c r="G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39"/>
      <c r="G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39"/>
      <c r="G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39"/>
      <c r="G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39"/>
      <c r="G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39"/>
      <c r="G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39"/>
      <c r="G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39"/>
      <c r="G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39"/>
      <c r="G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39"/>
      <c r="G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39"/>
      <c r="G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39"/>
      <c r="G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39"/>
      <c r="G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39"/>
      <c r="G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39"/>
      <c r="G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39"/>
      <c r="G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39"/>
      <c r="G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39"/>
      <c r="G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39"/>
      <c r="G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39"/>
      <c r="G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39"/>
      <c r="G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39"/>
      <c r="G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39"/>
      <c r="G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39"/>
      <c r="G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39"/>
      <c r="G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39"/>
      <c r="G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39"/>
      <c r="G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39"/>
      <c r="G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39"/>
      <c r="G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39"/>
      <c r="G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39"/>
      <c r="G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39"/>
      <c r="G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39"/>
      <c r="G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39"/>
      <c r="G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39"/>
      <c r="G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39"/>
      <c r="G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39"/>
      <c r="G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39"/>
      <c r="G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39"/>
      <c r="G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39"/>
      <c r="G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39"/>
      <c r="G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39"/>
      <c r="G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39"/>
      <c r="G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39"/>
      <c r="G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39"/>
      <c r="G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39"/>
      <c r="G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39"/>
      <c r="G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39"/>
      <c r="G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39"/>
      <c r="G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39"/>
      <c r="G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39"/>
      <c r="G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39"/>
      <c r="G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39"/>
      <c r="G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39"/>
      <c r="G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39"/>
      <c r="G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39"/>
      <c r="G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39"/>
      <c r="G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39"/>
      <c r="G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39"/>
      <c r="G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39"/>
      <c r="G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39"/>
      <c r="G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39"/>
      <c r="G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39"/>
      <c r="G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39"/>
      <c r="G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39"/>
      <c r="G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39"/>
      <c r="G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39"/>
      <c r="G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39"/>
      <c r="G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39"/>
      <c r="G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39"/>
      <c r="G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39"/>
      <c r="G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39"/>
      <c r="G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39"/>
      <c r="G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39"/>
      <c r="G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39"/>
      <c r="G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39"/>
      <c r="G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39"/>
      <c r="G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39"/>
      <c r="G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39"/>
      <c r="G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39"/>
      <c r="G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39"/>
      <c r="G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39"/>
      <c r="G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39"/>
      <c r="G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39"/>
      <c r="G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39"/>
      <c r="G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39"/>
      <c r="G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39"/>
      <c r="G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39"/>
      <c r="G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39"/>
      <c r="G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39"/>
      <c r="G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39"/>
      <c r="G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39"/>
      <c r="G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39"/>
      <c r="G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39"/>
      <c r="G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39"/>
      <c r="G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39"/>
      <c r="G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39"/>
      <c r="G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39"/>
      <c r="G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39"/>
      <c r="G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39"/>
      <c r="G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39"/>
      <c r="G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39"/>
      <c r="G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39"/>
      <c r="G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39"/>
      <c r="G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39"/>
      <c r="G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39"/>
      <c r="G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39"/>
      <c r="G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39"/>
      <c r="G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39"/>
      <c r="G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39"/>
      <c r="G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39"/>
      <c r="G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39"/>
      <c r="G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39"/>
      <c r="G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39"/>
      <c r="G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39"/>
      <c r="G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39"/>
      <c r="G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39"/>
      <c r="G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39"/>
      <c r="G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39"/>
      <c r="G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39"/>
      <c r="G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39"/>
      <c r="G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39"/>
      <c r="G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39"/>
      <c r="G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39"/>
      <c r="G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39"/>
      <c r="G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39"/>
      <c r="G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39"/>
      <c r="G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39"/>
      <c r="G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39"/>
      <c r="G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39"/>
      <c r="G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39"/>
      <c r="G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39"/>
      <c r="G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39"/>
      <c r="G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39"/>
      <c r="G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39"/>
      <c r="G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39"/>
      <c r="G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39"/>
      <c r="G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39"/>
      <c r="G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39"/>
      <c r="G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39"/>
      <c r="G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39"/>
      <c r="G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39"/>
      <c r="G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39"/>
      <c r="G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39"/>
      <c r="G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39"/>
      <c r="G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39"/>
      <c r="G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39"/>
      <c r="G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39"/>
      <c r="G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39"/>
      <c r="G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39"/>
      <c r="G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39"/>
      <c r="G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39"/>
      <c r="G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39"/>
      <c r="G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39"/>
      <c r="G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39"/>
      <c r="G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39"/>
      <c r="G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39"/>
      <c r="G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39"/>
      <c r="G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39"/>
      <c r="G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39"/>
      <c r="G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39"/>
      <c r="G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39"/>
      <c r="G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39"/>
      <c r="G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39"/>
      <c r="G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39"/>
      <c r="G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39"/>
      <c r="G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39"/>
      <c r="G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39"/>
      <c r="G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39"/>
      <c r="G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39"/>
      <c r="G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39"/>
      <c r="G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39"/>
      <c r="G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39"/>
      <c r="G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39"/>
      <c r="G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39"/>
      <c r="G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39"/>
      <c r="G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39"/>
      <c r="G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39"/>
      <c r="G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39"/>
      <c r="G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39"/>
      <c r="G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39"/>
      <c r="G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39"/>
      <c r="G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39"/>
      <c r="G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39"/>
      <c r="G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39"/>
      <c r="G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39"/>
      <c r="G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39"/>
      <c r="G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39"/>
      <c r="G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39"/>
      <c r="G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39"/>
      <c r="G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39"/>
      <c r="G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39"/>
      <c r="G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39"/>
      <c r="G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39"/>
      <c r="G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39"/>
      <c r="G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39"/>
      <c r="G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39"/>
      <c r="G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39"/>
      <c r="G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39"/>
      <c r="G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39"/>
      <c r="G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39"/>
      <c r="G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39"/>
      <c r="G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39"/>
      <c r="G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39"/>
      <c r="G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39"/>
      <c r="G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39"/>
      <c r="G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39"/>
      <c r="G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39"/>
      <c r="G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39"/>
      <c r="G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39"/>
      <c r="G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39"/>
      <c r="G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39"/>
      <c r="G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39"/>
      <c r="G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39"/>
      <c r="G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39"/>
      <c r="G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39"/>
      <c r="G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39"/>
      <c r="G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39"/>
      <c r="G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39"/>
      <c r="G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39"/>
      <c r="G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39"/>
      <c r="G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39"/>
      <c r="G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39"/>
      <c r="G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39"/>
      <c r="G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39"/>
      <c r="G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39"/>
      <c r="G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39"/>
      <c r="G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39"/>
      <c r="G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39"/>
      <c r="G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39"/>
      <c r="G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39"/>
      <c r="G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39"/>
      <c r="G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39"/>
      <c r="G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39"/>
      <c r="G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39"/>
      <c r="G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39"/>
      <c r="G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39"/>
      <c r="G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39"/>
      <c r="G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39"/>
      <c r="G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39"/>
      <c r="G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39"/>
      <c r="G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39"/>
      <c r="G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39"/>
      <c r="G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39"/>
      <c r="G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39"/>
      <c r="G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39"/>
      <c r="G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39"/>
      <c r="G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39"/>
      <c r="G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39"/>
      <c r="G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39"/>
      <c r="G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39"/>
      <c r="G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39"/>
      <c r="G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39"/>
      <c r="G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39"/>
      <c r="G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39"/>
      <c r="G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39"/>
      <c r="G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39"/>
      <c r="G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39"/>
      <c r="G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39"/>
      <c r="G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39"/>
      <c r="G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39"/>
      <c r="G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39"/>
      <c r="G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39"/>
      <c r="G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39"/>
      <c r="G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39"/>
      <c r="G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39"/>
      <c r="G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39"/>
      <c r="G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39"/>
      <c r="G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39"/>
      <c r="G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39"/>
      <c r="G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39"/>
      <c r="G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39"/>
      <c r="G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39"/>
      <c r="G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39"/>
      <c r="G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39"/>
      <c r="G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39"/>
      <c r="G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39"/>
      <c r="G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39"/>
      <c r="G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39"/>
      <c r="G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39"/>
      <c r="G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39"/>
      <c r="G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39"/>
      <c r="G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39"/>
      <c r="G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39"/>
      <c r="G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39"/>
      <c r="G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39"/>
      <c r="G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39"/>
      <c r="G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39"/>
      <c r="G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39"/>
      <c r="G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39"/>
      <c r="G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39"/>
      <c r="G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39"/>
      <c r="G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39"/>
      <c r="G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39"/>
      <c r="G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39"/>
      <c r="G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39"/>
      <c r="G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39"/>
      <c r="G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39"/>
      <c r="G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39"/>
      <c r="G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39"/>
      <c r="G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39"/>
      <c r="G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39"/>
      <c r="G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39"/>
      <c r="G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39"/>
      <c r="G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39"/>
      <c r="G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39"/>
      <c r="G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39"/>
      <c r="G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39"/>
      <c r="G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39"/>
      <c r="G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39"/>
      <c r="G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39"/>
      <c r="G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39"/>
      <c r="G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39"/>
      <c r="G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39"/>
      <c r="G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39"/>
      <c r="G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39"/>
      <c r="G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39"/>
      <c r="G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39"/>
      <c r="G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39"/>
      <c r="G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39"/>
      <c r="G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39"/>
      <c r="G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39"/>
      <c r="G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39"/>
      <c r="G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39"/>
      <c r="G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39"/>
      <c r="G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39"/>
      <c r="G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39"/>
      <c r="G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39"/>
      <c r="G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39"/>
      <c r="G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39"/>
      <c r="G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39"/>
      <c r="G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39"/>
      <c r="G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39"/>
      <c r="G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39"/>
      <c r="G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39"/>
      <c r="G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39"/>
      <c r="G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39"/>
      <c r="G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39"/>
      <c r="G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39"/>
      <c r="G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39"/>
      <c r="G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39"/>
      <c r="G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39"/>
      <c r="G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39"/>
      <c r="G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39"/>
      <c r="G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39"/>
      <c r="G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39"/>
      <c r="G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39"/>
      <c r="G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39"/>
      <c r="G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39"/>
      <c r="G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39"/>
      <c r="G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39"/>
      <c r="G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39"/>
      <c r="G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39"/>
      <c r="G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39"/>
      <c r="G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39"/>
      <c r="G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39"/>
      <c r="G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39"/>
      <c r="G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39"/>
      <c r="G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39"/>
      <c r="G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39"/>
      <c r="G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39"/>
      <c r="G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39"/>
      <c r="G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39"/>
      <c r="G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39"/>
      <c r="G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39"/>
      <c r="G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39"/>
      <c r="G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39"/>
      <c r="G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39"/>
      <c r="G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39"/>
      <c r="G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39"/>
      <c r="G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39"/>
      <c r="G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39"/>
      <c r="G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39"/>
      <c r="G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39"/>
      <c r="G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39"/>
      <c r="G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39"/>
      <c r="G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39"/>
      <c r="G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39"/>
      <c r="G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39"/>
      <c r="G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39"/>
      <c r="G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39"/>
      <c r="G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39"/>
      <c r="G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39"/>
      <c r="G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39"/>
      <c r="G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39"/>
      <c r="G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39"/>
      <c r="G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39"/>
      <c r="G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39"/>
      <c r="G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39"/>
      <c r="G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39"/>
      <c r="G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39"/>
      <c r="G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39"/>
      <c r="G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39"/>
      <c r="G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39"/>
      <c r="G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39"/>
      <c r="G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39"/>
      <c r="G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39"/>
      <c r="G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39"/>
      <c r="G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39"/>
      <c r="G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39"/>
      <c r="G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39"/>
      <c r="G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39"/>
      <c r="G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39"/>
      <c r="G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39"/>
      <c r="G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39"/>
      <c r="G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39"/>
      <c r="G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39"/>
      <c r="G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39"/>
      <c r="G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39"/>
      <c r="G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39"/>
      <c r="G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39"/>
      <c r="G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39"/>
      <c r="G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39"/>
      <c r="G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39"/>
      <c r="G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39"/>
      <c r="G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39"/>
      <c r="G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39"/>
      <c r="G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39"/>
      <c r="G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39"/>
      <c r="G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39"/>
      <c r="G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39"/>
      <c r="G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39"/>
      <c r="G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39"/>
      <c r="G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39"/>
      <c r="G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39"/>
      <c r="G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39"/>
      <c r="G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39"/>
      <c r="G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39"/>
      <c r="G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39"/>
      <c r="G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39"/>
      <c r="G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39"/>
      <c r="G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39"/>
      <c r="G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39"/>
      <c r="G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39"/>
      <c r="G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39"/>
      <c r="G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39"/>
      <c r="G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39"/>
      <c r="G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39"/>
      <c r="G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39"/>
      <c r="G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39"/>
      <c r="G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39"/>
      <c r="G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39"/>
      <c r="G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39"/>
      <c r="G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39"/>
      <c r="G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39"/>
      <c r="G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39"/>
      <c r="G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39"/>
      <c r="G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39"/>
      <c r="G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39"/>
      <c r="G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39"/>
      <c r="G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39"/>
      <c r="G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39"/>
      <c r="G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39"/>
      <c r="G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39"/>
      <c r="G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39"/>
      <c r="G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39"/>
      <c r="G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39"/>
      <c r="G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39"/>
      <c r="G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39"/>
      <c r="G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39"/>
      <c r="G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39"/>
      <c r="G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39"/>
      <c r="G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39"/>
      <c r="G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39"/>
      <c r="G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39"/>
      <c r="G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39"/>
      <c r="G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39"/>
      <c r="G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39"/>
      <c r="G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39"/>
      <c r="G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39"/>
      <c r="G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39"/>
      <c r="G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39"/>
      <c r="G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39"/>
      <c r="G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39"/>
      <c r="G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39"/>
      <c r="G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39"/>
      <c r="G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39"/>
      <c r="G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39"/>
      <c r="G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39"/>
      <c r="G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39"/>
      <c r="G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39"/>
      <c r="G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39"/>
      <c r="G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39"/>
      <c r="G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39"/>
      <c r="G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39"/>
      <c r="G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39"/>
      <c r="G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39"/>
      <c r="G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39"/>
      <c r="G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39"/>
      <c r="G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39"/>
      <c r="G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39"/>
      <c r="G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39"/>
      <c r="G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39"/>
      <c r="G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39"/>
      <c r="G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39"/>
      <c r="G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39"/>
      <c r="G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39"/>
      <c r="G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39"/>
      <c r="G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39"/>
      <c r="G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39"/>
      <c r="G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39"/>
      <c r="G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39"/>
      <c r="G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39"/>
      <c r="G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39"/>
      <c r="G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39"/>
      <c r="G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39"/>
      <c r="G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39"/>
      <c r="G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39"/>
      <c r="G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39"/>
      <c r="G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39"/>
      <c r="G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39"/>
      <c r="G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39"/>
      <c r="G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39"/>
      <c r="G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39"/>
      <c r="G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39"/>
      <c r="G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39"/>
      <c r="G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39"/>
      <c r="G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39"/>
      <c r="G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0.88"/>
    <col customWidth="1" min="2" max="4" width="12.75"/>
    <col customWidth="1" min="5" max="5" width="14.75"/>
    <col customWidth="1" min="6" max="6" width="7.75"/>
    <col customWidth="1" min="7" max="7" width="15.75"/>
    <col customWidth="1" min="8" max="8" width="4.25"/>
    <col customWidth="1" min="9" max="10" width="16.75"/>
    <col customWidth="1" min="11" max="11" width="2.75"/>
    <col customWidth="1" hidden="1" min="12" max="14" width="9.13"/>
    <col customWidth="1" hidden="1" min="15" max="15" width="10.88"/>
    <col customWidth="1" hidden="1" min="16" max="17" width="10.25"/>
    <col customWidth="1" hidden="1" min="18" max="24" width="9.13"/>
    <col customWidth="1" min="25" max="26" width="8.0"/>
  </cols>
  <sheetData>
    <row r="1" ht="24.75" customHeight="1">
      <c r="A1" s="1"/>
      <c r="B1" s="2" t="s">
        <v>0</v>
      </c>
      <c r="C1" s="3" t="s">
        <v>1</v>
      </c>
      <c r="D1" s="3" t="s">
        <v>2</v>
      </c>
      <c r="E1" s="4" t="s">
        <v>3</v>
      </c>
      <c r="F1" s="3" t="s">
        <v>4</v>
      </c>
      <c r="G1" s="3" t="s">
        <v>5</v>
      </c>
      <c r="H1" s="48"/>
      <c r="I1" s="3" t="s">
        <v>6</v>
      </c>
      <c r="J1" s="5" t="s">
        <v>7</v>
      </c>
      <c r="K1" s="1"/>
      <c r="L1" s="49"/>
      <c r="M1" s="50" t="s">
        <v>79</v>
      </c>
      <c r="N1" s="51">
        <f>IF(AND(N4=1,O4=0),707,IF(AND(N4=1,O4=1),708,IF(P4=1,710,0)))</f>
        <v>708</v>
      </c>
      <c r="O1" s="1"/>
      <c r="P1" s="1"/>
      <c r="Q1" s="1"/>
      <c r="R1" s="1"/>
      <c r="S1" s="1"/>
      <c r="T1" s="1"/>
      <c r="U1" s="1"/>
      <c r="V1" s="1"/>
      <c r="W1" s="1"/>
      <c r="X1" s="1"/>
      <c r="Y1" s="1"/>
      <c r="Z1" s="1"/>
    </row>
    <row r="2" ht="8.25" customHeight="1">
      <c r="A2" s="1"/>
      <c r="B2" s="52"/>
      <c r="C2" s="53"/>
      <c r="D2" s="53"/>
      <c r="E2" s="53"/>
      <c r="F2" s="53"/>
      <c r="G2" s="53"/>
      <c r="H2" s="54"/>
      <c r="I2" s="53"/>
      <c r="J2" s="55"/>
      <c r="K2" s="1"/>
      <c r="L2" s="1"/>
      <c r="M2" s="1"/>
      <c r="N2" s="1"/>
      <c r="O2" s="1"/>
      <c r="P2" s="1"/>
      <c r="Q2" s="1"/>
      <c r="R2" s="1"/>
      <c r="S2" s="1"/>
      <c r="T2" s="1"/>
      <c r="U2" s="1"/>
      <c r="V2" s="1"/>
      <c r="W2" s="1"/>
      <c r="X2" s="1"/>
      <c r="Y2" s="1"/>
      <c r="Z2" s="1"/>
    </row>
    <row r="3" ht="32.25" customHeight="1">
      <c r="A3" s="1"/>
      <c r="B3" s="1"/>
      <c r="C3" s="1"/>
      <c r="D3" s="1"/>
      <c r="E3" s="1"/>
      <c r="F3" s="1"/>
      <c r="G3" s="1"/>
      <c r="H3" s="1"/>
      <c r="I3" s="56" t="s">
        <v>80</v>
      </c>
      <c r="K3" s="1"/>
      <c r="L3" s="1"/>
      <c r="M3" s="1"/>
      <c r="N3" s="57" t="s">
        <v>81</v>
      </c>
      <c r="O3" s="57" t="s">
        <v>82</v>
      </c>
      <c r="P3" s="57" t="s">
        <v>83</v>
      </c>
      <c r="Q3" s="1"/>
      <c r="R3" s="1"/>
      <c r="S3" s="1"/>
      <c r="T3" s="1"/>
      <c r="U3" s="1"/>
      <c r="V3" s="1"/>
      <c r="W3" s="1"/>
      <c r="X3" s="1"/>
      <c r="Y3" s="1"/>
      <c r="Z3" s="1"/>
    </row>
    <row r="4" ht="24.75" customHeight="1">
      <c r="A4" s="1"/>
      <c r="B4" s="58" t="s">
        <v>84</v>
      </c>
      <c r="J4" s="59"/>
      <c r="K4" s="1"/>
      <c r="L4" s="1"/>
      <c r="M4" s="60" t="s">
        <v>85</v>
      </c>
      <c r="N4" s="61">
        <f>IF(AND(J19="DA",OR(RIGHT(J15,2)="06",RIGHT(J15,2)="12")),1,0)</f>
        <v>1</v>
      </c>
      <c r="O4" s="61">
        <f>IF(AND(J19="DA",RIGHT(J15,2)="12"),1,0)</f>
        <v>1</v>
      </c>
      <c r="P4" s="61">
        <f>IF(AND(J19="NE",RIGHT(J15,2)="12"),1,0)</f>
        <v>0</v>
      </c>
      <c r="Q4" s="1"/>
      <c r="R4" s="1"/>
      <c r="S4" s="1"/>
      <c r="T4" s="1"/>
      <c r="U4" s="1"/>
      <c r="V4" s="1"/>
      <c r="W4" s="1"/>
      <c r="X4" s="1"/>
      <c r="Y4" s="1"/>
      <c r="Z4" s="1"/>
    </row>
    <row r="5" ht="18.75" customHeight="1">
      <c r="A5" s="1"/>
      <c r="B5" s="62"/>
      <c r="C5" s="63" t="s">
        <v>86</v>
      </c>
      <c r="E5" s="64">
        <v>44562.0</v>
      </c>
      <c r="F5" s="62" t="s">
        <v>87</v>
      </c>
      <c r="G5" s="64">
        <v>44926.0</v>
      </c>
      <c r="H5" s="65"/>
      <c r="I5" s="65"/>
      <c r="J5" s="66"/>
      <c r="K5" s="1"/>
      <c r="L5" s="1"/>
      <c r="M5" s="60" t="s">
        <v>88</v>
      </c>
      <c r="N5" s="61">
        <f>IF(MAX(PRRAS!J19:K194)&gt;0,1,0)</f>
        <v>1</v>
      </c>
      <c r="O5" s="61">
        <f>IF(MAX(BIL!J19:K222)&gt;1,1,0)</f>
        <v>1</v>
      </c>
      <c r="P5" s="61">
        <f>IF(MAX(GPRIZNPF!J19:K60)&gt;0,1,0)</f>
        <v>0</v>
      </c>
      <c r="Q5" s="1"/>
      <c r="R5" s="1"/>
      <c r="S5" s="1"/>
      <c r="T5" s="1"/>
      <c r="U5" s="1"/>
      <c r="V5" s="1"/>
      <c r="W5" s="1"/>
      <c r="X5" s="1"/>
      <c r="Y5" s="1"/>
      <c r="Z5" s="1"/>
    </row>
    <row r="6" ht="15.0" customHeight="1">
      <c r="A6" s="1"/>
      <c r="B6" s="67"/>
      <c r="C6" s="67"/>
      <c r="D6" s="67"/>
      <c r="E6" s="67"/>
      <c r="F6" s="67"/>
      <c r="G6" s="67"/>
      <c r="H6" s="1"/>
      <c r="I6" s="1"/>
      <c r="J6" s="1"/>
      <c r="K6" s="1"/>
      <c r="L6" s="1"/>
      <c r="M6" s="1"/>
      <c r="N6" s="1"/>
      <c r="O6" s="1"/>
      <c r="P6" s="1"/>
      <c r="Q6" s="1"/>
      <c r="R6" s="1"/>
      <c r="S6" s="1"/>
      <c r="T6" s="1"/>
      <c r="U6" s="1"/>
      <c r="V6" s="1"/>
      <c r="W6" s="1"/>
      <c r="X6" s="1"/>
      <c r="Y6" s="1"/>
      <c r="Z6" s="1"/>
    </row>
    <row r="7" ht="15.0" customHeight="1">
      <c r="A7" s="1"/>
      <c r="B7" s="68" t="s">
        <v>89</v>
      </c>
      <c r="C7" s="69" t="s">
        <v>90</v>
      </c>
      <c r="D7" s="11"/>
      <c r="E7" s="11"/>
      <c r="F7" s="11"/>
      <c r="G7" s="11"/>
      <c r="H7" s="11"/>
      <c r="I7" s="11"/>
      <c r="J7" s="12"/>
      <c r="K7" s="1"/>
      <c r="L7" s="1"/>
      <c r="M7" s="1"/>
      <c r="N7" s="1"/>
      <c r="O7" s="1"/>
      <c r="P7" s="1"/>
      <c r="Q7" s="1"/>
      <c r="R7" s="1"/>
      <c r="S7" s="1"/>
      <c r="T7" s="1"/>
      <c r="U7" s="1"/>
      <c r="V7" s="1"/>
      <c r="W7" s="1"/>
      <c r="X7" s="1"/>
      <c r="Y7" s="1"/>
      <c r="Z7" s="1"/>
    </row>
    <row r="8" ht="4.5" customHeight="1">
      <c r="A8" s="1"/>
      <c r="B8" s="70"/>
      <c r="C8" s="71"/>
      <c r="D8" s="72"/>
      <c r="E8" s="72"/>
      <c r="F8" s="72"/>
      <c r="G8" s="72"/>
      <c r="H8" s="72"/>
      <c r="I8" s="72"/>
      <c r="J8" s="72"/>
      <c r="K8" s="1"/>
      <c r="L8" s="1"/>
      <c r="M8" s="1"/>
      <c r="N8" s="1"/>
      <c r="O8" s="1"/>
      <c r="P8" s="1"/>
      <c r="Q8" s="1"/>
      <c r="R8" s="1"/>
      <c r="S8" s="1"/>
      <c r="T8" s="1"/>
      <c r="U8" s="1"/>
      <c r="V8" s="1"/>
      <c r="W8" s="1"/>
      <c r="X8" s="1"/>
      <c r="Y8" s="1"/>
      <c r="Z8" s="1"/>
    </row>
    <row r="9" ht="15.0" customHeight="1">
      <c r="A9" s="1"/>
      <c r="B9" s="68" t="s">
        <v>91</v>
      </c>
      <c r="C9" s="73" t="s">
        <v>92</v>
      </c>
      <c r="D9" s="68" t="s">
        <v>93</v>
      </c>
      <c r="E9" s="69" t="s">
        <v>94</v>
      </c>
      <c r="F9" s="11"/>
      <c r="G9" s="11"/>
      <c r="H9" s="12"/>
      <c r="I9" s="74" t="s">
        <v>95</v>
      </c>
      <c r="J9" s="75">
        <v>96962.0</v>
      </c>
      <c r="K9" s="1"/>
      <c r="L9" s="1"/>
      <c r="M9" s="1"/>
      <c r="N9" s="1"/>
      <c r="O9" s="1"/>
      <c r="P9" s="1"/>
      <c r="Q9" s="1"/>
      <c r="R9" s="1"/>
      <c r="S9" s="1"/>
      <c r="T9" s="1"/>
      <c r="U9" s="1"/>
      <c r="V9" s="1"/>
      <c r="W9" s="1"/>
      <c r="X9" s="1"/>
      <c r="Y9" s="1"/>
      <c r="Z9" s="1"/>
    </row>
    <row r="10" ht="4.5" customHeight="1">
      <c r="A10" s="1"/>
      <c r="B10" s="70"/>
      <c r="C10" s="70"/>
      <c r="D10" s="76"/>
      <c r="E10" s="72"/>
      <c r="F10" s="72"/>
      <c r="G10" s="72"/>
      <c r="H10" s="72"/>
      <c r="I10" s="72"/>
      <c r="J10" s="77"/>
      <c r="K10" s="1"/>
      <c r="L10" s="1"/>
      <c r="M10" s="1"/>
      <c r="N10" s="1"/>
      <c r="O10" s="1"/>
      <c r="P10" s="1"/>
      <c r="Q10" s="1"/>
      <c r="R10" s="1"/>
      <c r="S10" s="1"/>
      <c r="T10" s="1"/>
      <c r="U10" s="1"/>
      <c r="V10" s="1"/>
      <c r="W10" s="1"/>
      <c r="X10" s="1"/>
      <c r="Y10" s="1"/>
      <c r="Z10" s="1"/>
    </row>
    <row r="11" ht="15.0" customHeight="1">
      <c r="A11" s="1"/>
      <c r="B11" s="68" t="s">
        <v>96</v>
      </c>
      <c r="C11" s="69" t="s">
        <v>97</v>
      </c>
      <c r="D11" s="11"/>
      <c r="E11" s="11"/>
      <c r="F11" s="11"/>
      <c r="G11" s="11"/>
      <c r="H11" s="12"/>
      <c r="I11" s="78" t="s">
        <v>98</v>
      </c>
      <c r="J11" s="79" t="s">
        <v>99</v>
      </c>
      <c r="K11" s="77"/>
      <c r="L11" s="1"/>
      <c r="M11" s="1"/>
      <c r="N11" s="1"/>
      <c r="O11" s="1"/>
      <c r="P11" s="1"/>
      <c r="Q11" s="1"/>
      <c r="R11" s="1"/>
      <c r="S11" s="1"/>
      <c r="T11" s="1"/>
      <c r="U11" s="1"/>
      <c r="V11" s="1"/>
      <c r="W11" s="1"/>
      <c r="X11" s="1"/>
      <c r="Y11" s="1"/>
      <c r="Z11" s="1"/>
    </row>
    <row r="12" ht="4.5" customHeight="1">
      <c r="A12" s="1"/>
      <c r="B12" s="70"/>
      <c r="C12" s="70"/>
      <c r="D12" s="76"/>
      <c r="E12" s="72"/>
      <c r="F12" s="72"/>
      <c r="G12" s="72"/>
      <c r="H12" s="72"/>
      <c r="I12" s="72"/>
      <c r="J12" s="77"/>
      <c r="K12" s="1"/>
      <c r="L12" s="1"/>
      <c r="M12" s="1"/>
      <c r="N12" s="1"/>
      <c r="O12" s="1"/>
      <c r="P12" s="1"/>
      <c r="Q12" s="1"/>
      <c r="R12" s="1"/>
      <c r="S12" s="1"/>
      <c r="T12" s="1"/>
      <c r="U12" s="1"/>
      <c r="V12" s="1"/>
      <c r="W12" s="1"/>
      <c r="X12" s="1"/>
      <c r="Y12" s="1"/>
      <c r="Z12" s="1"/>
    </row>
    <row r="13" ht="15.0" customHeight="1">
      <c r="A13" s="1"/>
      <c r="B13" s="68" t="s">
        <v>100</v>
      </c>
      <c r="C13" s="80" t="s">
        <v>101</v>
      </c>
      <c r="D13" s="11"/>
      <c r="E13" s="12"/>
      <c r="F13" s="1"/>
      <c r="G13" s="1"/>
      <c r="H13" s="1"/>
      <c r="I13" s="74" t="s">
        <v>102</v>
      </c>
      <c r="J13" s="81" t="s">
        <v>103</v>
      </c>
      <c r="K13" s="1"/>
      <c r="L13" s="1"/>
      <c r="M13" s="1"/>
      <c r="N13" s="1"/>
      <c r="O13" s="1"/>
      <c r="P13" s="1"/>
      <c r="Q13" s="1"/>
      <c r="R13" s="1"/>
      <c r="S13" s="1"/>
      <c r="T13" s="1"/>
      <c r="U13" s="1"/>
      <c r="V13" s="1"/>
      <c r="W13" s="1"/>
      <c r="X13" s="1"/>
      <c r="Y13" s="1"/>
      <c r="Z13" s="1"/>
    </row>
    <row r="14" ht="4.5" customHeight="1">
      <c r="A14" s="1"/>
      <c r="B14" s="70"/>
      <c r="C14" s="70"/>
      <c r="D14" s="76"/>
      <c r="E14" s="72"/>
      <c r="F14" s="72"/>
      <c r="G14" s="72"/>
      <c r="H14" s="72"/>
      <c r="I14" s="72"/>
      <c r="J14" s="77"/>
      <c r="K14" s="1"/>
      <c r="L14" s="1"/>
      <c r="M14" s="1"/>
      <c r="N14" s="1"/>
      <c r="O14" s="1"/>
      <c r="P14" s="1"/>
      <c r="Q14" s="1"/>
      <c r="R14" s="1"/>
      <c r="S14" s="1"/>
      <c r="T14" s="1"/>
      <c r="U14" s="1"/>
      <c r="V14" s="1"/>
      <c r="W14" s="1"/>
      <c r="X14" s="1"/>
      <c r="Y14" s="1"/>
      <c r="Z14" s="1"/>
    </row>
    <row r="15" ht="15.0" customHeight="1">
      <c r="A15" s="1"/>
      <c r="B15" s="78" t="s">
        <v>104</v>
      </c>
      <c r="C15" s="79" t="s">
        <v>105</v>
      </c>
      <c r="D15" s="82" t="str">
        <f>IF(C15&lt;&gt;"",LOOKUP(C15,T23:T640,U23:U640),"")</f>
        <v>Djelatnosti ostalih članskih organizacija, d. n.</v>
      </c>
      <c r="I15" s="78" t="s">
        <v>106</v>
      </c>
      <c r="J15" s="79" t="s">
        <v>107</v>
      </c>
      <c r="K15" s="1"/>
      <c r="L15" s="1"/>
      <c r="M15" s="1"/>
      <c r="N15" s="1"/>
      <c r="O15" s="1"/>
      <c r="P15" s="1"/>
      <c r="Q15" s="1"/>
      <c r="R15" s="1"/>
      <c r="S15" s="1"/>
      <c r="T15" s="1"/>
      <c r="U15" s="1"/>
      <c r="V15" s="1"/>
      <c r="W15" s="1"/>
      <c r="X15" s="1"/>
      <c r="Y15" s="1"/>
      <c r="Z15" s="1"/>
    </row>
    <row r="16" ht="4.5" customHeight="1">
      <c r="A16" s="1"/>
      <c r="B16" s="1"/>
      <c r="C16" s="1"/>
      <c r="D16" s="1"/>
      <c r="E16" s="83"/>
      <c r="F16" s="84"/>
      <c r="G16" s="67"/>
      <c r="H16" s="1"/>
      <c r="I16" s="1"/>
      <c r="J16" s="1"/>
      <c r="K16" s="1"/>
      <c r="L16" s="1"/>
      <c r="M16" s="1"/>
      <c r="N16" s="1"/>
      <c r="O16" s="1"/>
      <c r="P16" s="1"/>
      <c r="Q16" s="1"/>
      <c r="R16" s="1"/>
      <c r="S16" s="1"/>
      <c r="T16" s="1"/>
      <c r="U16" s="1"/>
      <c r="V16" s="1"/>
      <c r="W16" s="1"/>
      <c r="X16" s="1"/>
      <c r="Y16" s="1"/>
      <c r="Z16" s="1"/>
    </row>
    <row r="17" ht="15.0" customHeight="1">
      <c r="A17" s="1"/>
      <c r="B17" s="85" t="s">
        <v>108</v>
      </c>
      <c r="C17" s="86">
        <v>312.0</v>
      </c>
      <c r="D17" s="82" t="str">
        <f>IF(C17&lt;&gt;"","Grad/općina: "&amp;LOOKUP(C17,M23:M580,N23:N580),"")</f>
        <v>Grad/općina: OSIJEK</v>
      </c>
      <c r="I17" s="74" t="s">
        <v>109</v>
      </c>
      <c r="J17" s="87">
        <f>IF(RefStr!C17&lt;&gt;"",LOOKUP(RefStr!C17,M23:M580,O23:O580),"")</f>
        <v>14</v>
      </c>
      <c r="K17" s="1"/>
      <c r="L17" s="1"/>
      <c r="M17" s="1"/>
      <c r="N17" s="1"/>
      <c r="O17" s="1"/>
      <c r="P17" s="1"/>
      <c r="Q17" s="1"/>
      <c r="R17" s="1"/>
      <c r="S17" s="1"/>
      <c r="T17" s="1"/>
      <c r="U17" s="1"/>
      <c r="V17" s="1"/>
      <c r="W17" s="1"/>
      <c r="X17" s="1"/>
      <c r="Y17" s="1"/>
      <c r="Z17" s="1"/>
    </row>
    <row r="18" ht="4.5" customHeight="1">
      <c r="A18" s="1"/>
      <c r="B18" s="88"/>
      <c r="C18" s="89"/>
      <c r="D18" s="90"/>
      <c r="E18" s="91"/>
      <c r="F18" s="92"/>
      <c r="G18" s="92"/>
      <c r="H18" s="93"/>
      <c r="I18" s="93"/>
      <c r="J18" s="94"/>
      <c r="K18" s="94"/>
      <c r="L18" s="95"/>
      <c r="M18" s="1"/>
      <c r="N18" s="1"/>
      <c r="O18" s="1"/>
      <c r="P18" s="1"/>
      <c r="Q18" s="1"/>
      <c r="R18" s="1"/>
      <c r="S18" s="1"/>
      <c r="T18" s="1"/>
      <c r="U18" s="1"/>
      <c r="V18" s="1"/>
      <c r="W18" s="1"/>
      <c r="X18" s="1"/>
      <c r="Y18" s="1"/>
      <c r="Z18" s="1"/>
    </row>
    <row r="19" ht="15.0" customHeight="1">
      <c r="A19" s="1"/>
      <c r="B19" s="68" t="s">
        <v>110</v>
      </c>
      <c r="C19" s="96">
        <f>IF(Kontrole!$L$2&gt;0,Kontrole!$L$2,"Nema")</f>
        <v>1</v>
      </c>
      <c r="D19" s="1"/>
      <c r="E19" s="1"/>
      <c r="F19" s="78" t="s">
        <v>111</v>
      </c>
      <c r="J19" s="75" t="s">
        <v>112</v>
      </c>
      <c r="K19" s="1"/>
      <c r="L19" s="1"/>
      <c r="M19" s="1"/>
      <c r="N19" s="1"/>
      <c r="O19" s="1"/>
      <c r="P19" s="1"/>
      <c r="Q19" s="1"/>
      <c r="R19" s="1"/>
      <c r="S19" s="1"/>
      <c r="T19" s="1"/>
      <c r="U19" s="1"/>
      <c r="V19" s="1"/>
      <c r="W19" s="1"/>
      <c r="X19" s="1"/>
      <c r="Y19" s="1"/>
      <c r="Z19" s="1"/>
    </row>
    <row r="20" ht="15.0" customHeight="1">
      <c r="A20" s="1"/>
      <c r="B20" s="88"/>
      <c r="C20" s="89"/>
      <c r="D20" s="90"/>
      <c r="E20" s="91"/>
      <c r="F20" s="92"/>
      <c r="G20" s="92"/>
      <c r="H20" s="93"/>
      <c r="I20" s="93"/>
      <c r="J20" s="94"/>
      <c r="K20" s="94"/>
      <c r="L20" s="95"/>
      <c r="M20" s="1"/>
      <c r="N20" s="1"/>
      <c r="O20" s="1"/>
      <c r="P20" s="1"/>
      <c r="Q20" s="1"/>
      <c r="R20" s="1"/>
      <c r="S20" s="1"/>
      <c r="T20" s="1"/>
      <c r="U20" s="1"/>
      <c r="V20" s="1"/>
      <c r="W20" s="1"/>
      <c r="X20" s="1"/>
      <c r="Y20" s="1"/>
      <c r="Z20" s="1"/>
    </row>
    <row r="21" ht="21.75" customHeight="1">
      <c r="A21" s="1"/>
      <c r="B21" s="97" t="s">
        <v>113</v>
      </c>
      <c r="C21" s="1"/>
      <c r="D21" s="1"/>
      <c r="E21" s="98"/>
      <c r="F21" s="74"/>
      <c r="G21" s="99" t="s">
        <v>114</v>
      </c>
      <c r="H21" s="36"/>
      <c r="I21" s="100">
        <f>IF(RefStr!N1=707,PraviPod707!G27+PraviPod709!G27+PraviPod710!G27+SUM(PraviPod708!F2:F203),SUM(PraviPod708!G27)+PraviPod709!G27+PraviPod710!G27)</f>
        <v>11841572.04</v>
      </c>
      <c r="J21" s="29"/>
      <c r="K21" s="1"/>
      <c r="L21" s="1"/>
      <c r="M21" s="1"/>
      <c r="N21" s="1"/>
      <c r="O21" s="1"/>
      <c r="P21" s="1"/>
      <c r="Q21" s="1"/>
      <c r="R21" s="1"/>
      <c r="S21" s="1"/>
      <c r="T21" s="1"/>
      <c r="U21" s="1"/>
      <c r="V21" s="1"/>
      <c r="W21" s="1"/>
      <c r="X21" s="1"/>
      <c r="Y21" s="1"/>
      <c r="Z21" s="1"/>
    </row>
    <row r="22" ht="4.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36.0" customHeight="1">
      <c r="A23" s="1"/>
      <c r="B23" s="101" t="s">
        <v>115</v>
      </c>
      <c r="C23" s="28"/>
      <c r="D23" s="28"/>
      <c r="E23" s="28"/>
      <c r="F23" s="28"/>
      <c r="G23" s="29"/>
      <c r="H23" s="102" t="s">
        <v>26</v>
      </c>
      <c r="I23" s="102" t="s">
        <v>116</v>
      </c>
      <c r="J23" s="102" t="s">
        <v>117</v>
      </c>
      <c r="K23" s="1"/>
      <c r="L23" s="1"/>
      <c r="M23" s="103">
        <v>1.0</v>
      </c>
      <c r="N23" s="104" t="s">
        <v>118</v>
      </c>
      <c r="O23" s="105">
        <v>16.0</v>
      </c>
      <c r="P23" s="60"/>
      <c r="Q23" s="60" t="s">
        <v>119</v>
      </c>
      <c r="R23" s="60" t="s">
        <v>120</v>
      </c>
      <c r="S23" s="60"/>
      <c r="T23" s="106" t="s">
        <v>121</v>
      </c>
      <c r="U23" s="106" t="s">
        <v>122</v>
      </c>
      <c r="V23" s="1"/>
      <c r="W23" s="1"/>
      <c r="X23" s="1"/>
      <c r="Y23" s="1"/>
      <c r="Z23" s="1"/>
    </row>
    <row r="24" ht="18.0" customHeight="1">
      <c r="A24" s="1"/>
      <c r="B24" s="107" t="str">
        <f>BIL!C19</f>
        <v>IMOVINA (AOP 002+074)</v>
      </c>
      <c r="C24" s="108"/>
      <c r="D24" s="108"/>
      <c r="E24" s="108"/>
      <c r="F24" s="108"/>
      <c r="G24" s="109"/>
      <c r="H24" s="110">
        <f>BIL!I19</f>
        <v>1</v>
      </c>
      <c r="I24" s="111">
        <f>BIL!J19</f>
        <v>32492</v>
      </c>
      <c r="J24" s="111">
        <f>BIL!K19</f>
        <v>24654</v>
      </c>
      <c r="K24" s="1"/>
      <c r="L24" s="1"/>
      <c r="M24" s="103">
        <v>2.0</v>
      </c>
      <c r="N24" s="104" t="s">
        <v>123</v>
      </c>
      <c r="O24" s="112">
        <v>14.0</v>
      </c>
      <c r="P24" s="60"/>
      <c r="Q24" s="60" t="s">
        <v>124</v>
      </c>
      <c r="R24" s="1" t="s">
        <v>125</v>
      </c>
      <c r="S24" s="60"/>
      <c r="T24" s="45" t="s">
        <v>126</v>
      </c>
      <c r="U24" s="45" t="s">
        <v>127</v>
      </c>
      <c r="V24" s="1"/>
      <c r="W24" s="1"/>
      <c r="X24" s="1"/>
      <c r="Y24" s="1"/>
      <c r="Z24" s="1"/>
    </row>
    <row r="25" ht="18.0" customHeight="1">
      <c r="A25" s="1"/>
      <c r="B25" s="113" t="str">
        <f>BIL!C164</f>
        <v>OBVEZE I VLASTITI IZVORI (AOP 146+195)</v>
      </c>
      <c r="C25" s="114"/>
      <c r="D25" s="114"/>
      <c r="E25" s="114"/>
      <c r="F25" s="114"/>
      <c r="G25" s="115"/>
      <c r="H25" s="116">
        <f>BIL!I164</f>
        <v>145</v>
      </c>
      <c r="I25" s="117">
        <f>BIL!J164</f>
        <v>32492</v>
      </c>
      <c r="J25" s="117">
        <f>BIL!K164</f>
        <v>24654</v>
      </c>
      <c r="K25" s="1"/>
      <c r="L25" s="1"/>
      <c r="M25" s="103">
        <v>3.0</v>
      </c>
      <c r="N25" s="104" t="s">
        <v>128</v>
      </c>
      <c r="O25" s="112">
        <v>16.0</v>
      </c>
      <c r="P25" s="60"/>
      <c r="Q25" s="60" t="s">
        <v>107</v>
      </c>
      <c r="R25" s="60" t="s">
        <v>129</v>
      </c>
      <c r="S25" s="60"/>
      <c r="T25" s="45" t="s">
        <v>130</v>
      </c>
      <c r="U25" s="45" t="s">
        <v>131</v>
      </c>
      <c r="V25" s="1"/>
      <c r="W25" s="1"/>
      <c r="X25" s="1"/>
      <c r="Y25" s="1"/>
      <c r="Z25" s="1"/>
    </row>
    <row r="26" ht="33.75" customHeight="1">
      <c r="A26" s="1"/>
      <c r="B26" s="101" t="s">
        <v>3</v>
      </c>
      <c r="C26" s="28"/>
      <c r="D26" s="28"/>
      <c r="E26" s="28"/>
      <c r="F26" s="28"/>
      <c r="G26" s="29"/>
      <c r="H26" s="102" t="s">
        <v>26</v>
      </c>
      <c r="I26" s="102" t="s">
        <v>132</v>
      </c>
      <c r="J26" s="102" t="s">
        <v>133</v>
      </c>
      <c r="K26" s="1"/>
      <c r="L26" s="1"/>
      <c r="M26" s="103">
        <v>4.0</v>
      </c>
      <c r="N26" s="104" t="s">
        <v>134</v>
      </c>
      <c r="O26" s="112">
        <v>8.0</v>
      </c>
      <c r="P26" s="60"/>
      <c r="Q26" s="60"/>
      <c r="R26" s="60"/>
      <c r="S26" s="60"/>
      <c r="T26" s="45" t="s">
        <v>135</v>
      </c>
      <c r="U26" s="45" t="s">
        <v>136</v>
      </c>
      <c r="V26" s="1"/>
      <c r="W26" s="1"/>
      <c r="X26" s="1"/>
      <c r="Y26" s="1"/>
      <c r="Z26" s="1"/>
    </row>
    <row r="27" ht="18.0" customHeight="1">
      <c r="A27" s="1"/>
      <c r="B27" s="118" t="str">
        <f>PRRAS!C19</f>
        <v>PRIHODI (AOP 002+005+008+011+024+040+049) </v>
      </c>
      <c r="C27" s="108"/>
      <c r="D27" s="108"/>
      <c r="E27" s="108"/>
      <c r="F27" s="108"/>
      <c r="G27" s="109"/>
      <c r="H27" s="110">
        <f>PRRAS!I19</f>
        <v>1</v>
      </c>
      <c r="I27" s="111">
        <f>PRRAS!J19</f>
        <v>55800</v>
      </c>
      <c r="J27" s="111">
        <f>PRRAS!K19</f>
        <v>99786</v>
      </c>
      <c r="K27" s="1"/>
      <c r="L27" s="1"/>
      <c r="M27" s="103">
        <v>5.0</v>
      </c>
      <c r="N27" s="104" t="s">
        <v>137</v>
      </c>
      <c r="O27" s="112">
        <v>18.0</v>
      </c>
      <c r="P27" s="60"/>
      <c r="Q27" s="60"/>
      <c r="R27" s="60"/>
      <c r="S27" s="60"/>
      <c r="T27" s="45" t="s">
        <v>138</v>
      </c>
      <c r="U27" s="45" t="s">
        <v>139</v>
      </c>
      <c r="V27" s="1"/>
      <c r="W27" s="1"/>
      <c r="X27" s="1"/>
      <c r="Y27" s="1"/>
      <c r="Z27" s="1"/>
    </row>
    <row r="28" ht="18.0" customHeight="1">
      <c r="A28" s="1"/>
      <c r="B28" s="119" t="str">
        <f>PRRAS!C167</f>
        <v>UKUPNI RASHODI (AOP 054-146 ili 054+147)</v>
      </c>
      <c r="C28" s="120"/>
      <c r="D28" s="120"/>
      <c r="E28" s="120"/>
      <c r="F28" s="120"/>
      <c r="G28" s="121"/>
      <c r="H28" s="122">
        <f>PRRAS!I167</f>
        <v>148</v>
      </c>
      <c r="I28" s="123">
        <f>PRRAS!J167</f>
        <v>58847</v>
      </c>
      <c r="J28" s="123">
        <f>PRRAS!K167</f>
        <v>107655</v>
      </c>
      <c r="K28" s="1"/>
      <c r="L28" s="1"/>
      <c r="M28" s="103">
        <v>6.0</v>
      </c>
      <c r="N28" s="104" t="s">
        <v>140</v>
      </c>
      <c r="O28" s="112">
        <v>18.0</v>
      </c>
      <c r="P28" s="60"/>
      <c r="Q28" s="60"/>
      <c r="R28" s="60"/>
      <c r="S28" s="60"/>
      <c r="T28" s="45" t="s">
        <v>141</v>
      </c>
      <c r="U28" s="45" t="s">
        <v>142</v>
      </c>
      <c r="V28" s="1"/>
      <c r="W28" s="1"/>
      <c r="X28" s="1"/>
      <c r="Y28" s="1"/>
      <c r="Z28" s="1"/>
    </row>
    <row r="29" ht="18.0" customHeight="1">
      <c r="A29" s="1"/>
      <c r="B29" s="119" t="str">
        <f>PRRAS!C173</f>
        <v>Višak prihoda raspoloživ u sljedećem razdoblju (AOP 149+151-150-152-153)</v>
      </c>
      <c r="C29" s="120"/>
      <c r="D29" s="120"/>
      <c r="E29" s="120"/>
      <c r="F29" s="120"/>
      <c r="G29" s="121"/>
      <c r="H29" s="122">
        <f>PRRAS!I173</f>
        <v>154</v>
      </c>
      <c r="I29" s="123">
        <f>PRRAS!J173</f>
        <v>31242</v>
      </c>
      <c r="J29" s="123">
        <f>PRRAS!K173</f>
        <v>23373</v>
      </c>
      <c r="K29" s="1"/>
      <c r="L29" s="1"/>
      <c r="M29" s="103">
        <v>7.0</v>
      </c>
      <c r="N29" s="104" t="s">
        <v>143</v>
      </c>
      <c r="O29" s="112">
        <v>4.0</v>
      </c>
      <c r="P29" s="60"/>
      <c r="Q29" s="60"/>
      <c r="R29" s="60"/>
      <c r="S29" s="60"/>
      <c r="T29" s="45" t="s">
        <v>144</v>
      </c>
      <c r="U29" s="45" t="s">
        <v>145</v>
      </c>
      <c r="V29" s="1"/>
      <c r="W29" s="1"/>
      <c r="X29" s="1"/>
      <c r="Y29" s="1"/>
      <c r="Z29" s="1"/>
    </row>
    <row r="30" ht="18.0" customHeight="1">
      <c r="A30" s="1"/>
      <c r="B30" s="119" t="str">
        <f>PRRAS!C174</f>
        <v>Manjak prihoda za pokriće u sljedećem razdoblju (AOP 150+152-149-151+153)</v>
      </c>
      <c r="C30" s="120"/>
      <c r="D30" s="120"/>
      <c r="E30" s="120"/>
      <c r="F30" s="120"/>
      <c r="G30" s="121"/>
      <c r="H30" s="116">
        <f>PRRAS!I174</f>
        <v>155</v>
      </c>
      <c r="I30" s="123">
        <f>PRRAS!J174</f>
        <v>0</v>
      </c>
      <c r="J30" s="123">
        <f>PRRAS!K174</f>
        <v>0</v>
      </c>
      <c r="K30" s="1"/>
      <c r="L30" s="1"/>
      <c r="M30" s="103">
        <v>8.0</v>
      </c>
      <c r="N30" s="104" t="s">
        <v>146</v>
      </c>
      <c r="O30" s="112">
        <v>8.0</v>
      </c>
      <c r="P30" s="60"/>
      <c r="Q30" s="60"/>
      <c r="R30" s="60"/>
      <c r="S30" s="60"/>
      <c r="T30" s="45" t="s">
        <v>147</v>
      </c>
      <c r="U30" s="45" t="s">
        <v>148</v>
      </c>
      <c r="V30" s="1"/>
      <c r="W30" s="1"/>
      <c r="X30" s="1"/>
      <c r="Y30" s="1"/>
      <c r="Z30" s="1"/>
    </row>
    <row r="31" ht="33.75" hidden="1" customHeight="1">
      <c r="A31" s="1"/>
      <c r="B31" s="101" t="s">
        <v>149</v>
      </c>
      <c r="C31" s="28"/>
      <c r="D31" s="28"/>
      <c r="E31" s="28"/>
      <c r="F31" s="28"/>
      <c r="G31" s="29"/>
      <c r="H31" s="102" t="s">
        <v>26</v>
      </c>
      <c r="I31" s="102" t="s">
        <v>132</v>
      </c>
      <c r="J31" s="102" t="s">
        <v>133</v>
      </c>
      <c r="K31" s="1"/>
      <c r="L31" s="1"/>
      <c r="M31" s="103">
        <v>9.0</v>
      </c>
      <c r="N31" s="104" t="s">
        <v>150</v>
      </c>
      <c r="O31" s="112">
        <v>17.0</v>
      </c>
      <c r="P31" s="60"/>
      <c r="Q31" s="60"/>
      <c r="R31" s="60"/>
      <c r="S31" s="60"/>
      <c r="T31" s="45" t="s">
        <v>151</v>
      </c>
      <c r="U31" s="45" t="s">
        <v>152</v>
      </c>
      <c r="V31" s="1"/>
      <c r="W31" s="1"/>
      <c r="X31" s="1"/>
      <c r="Y31" s="1"/>
      <c r="Z31" s="1"/>
    </row>
    <row r="32" ht="18.0" hidden="1" customHeight="1">
      <c r="A32" s="1"/>
      <c r="B32" s="107"/>
      <c r="C32" s="108"/>
      <c r="D32" s="108"/>
      <c r="E32" s="108"/>
      <c r="F32" s="108"/>
      <c r="G32" s="109"/>
      <c r="H32" s="110"/>
      <c r="I32" s="111"/>
      <c r="J32" s="111"/>
      <c r="K32" s="1"/>
      <c r="L32" s="1"/>
      <c r="M32" s="103">
        <v>10.0</v>
      </c>
      <c r="N32" s="104" t="s">
        <v>153</v>
      </c>
      <c r="O32" s="112">
        <v>12.0</v>
      </c>
      <c r="P32" s="60"/>
      <c r="Q32" s="60"/>
      <c r="R32" s="60"/>
      <c r="S32" s="60"/>
      <c r="T32" s="45" t="s">
        <v>154</v>
      </c>
      <c r="U32" s="45" t="s">
        <v>155</v>
      </c>
      <c r="V32" s="1"/>
      <c r="W32" s="1"/>
      <c r="X32" s="1"/>
      <c r="Y32" s="1"/>
      <c r="Z32" s="1"/>
    </row>
    <row r="33" ht="18.0" hidden="1" customHeight="1">
      <c r="A33" s="1"/>
      <c r="B33" s="113"/>
      <c r="C33" s="114"/>
      <c r="D33" s="114"/>
      <c r="E33" s="114"/>
      <c r="F33" s="114"/>
      <c r="G33" s="115"/>
      <c r="H33" s="116"/>
      <c r="I33" s="117"/>
      <c r="J33" s="117"/>
      <c r="K33" s="1"/>
      <c r="L33" s="1"/>
      <c r="M33" s="103">
        <v>11.0</v>
      </c>
      <c r="N33" s="104" t="s">
        <v>156</v>
      </c>
      <c r="O33" s="112">
        <v>2.0</v>
      </c>
      <c r="P33" s="60"/>
      <c r="Q33" s="60">
        <v>1.0</v>
      </c>
      <c r="R33" s="60" t="s">
        <v>157</v>
      </c>
      <c r="S33" s="60"/>
      <c r="T33" s="45" t="s">
        <v>158</v>
      </c>
      <c r="U33" s="45" t="s">
        <v>159</v>
      </c>
      <c r="V33" s="1"/>
      <c r="W33" s="1"/>
      <c r="X33" s="1"/>
      <c r="Y33" s="1"/>
      <c r="Z33" s="1"/>
    </row>
    <row r="34" ht="33.75" customHeight="1">
      <c r="A34" s="1"/>
      <c r="B34" s="101" t="s">
        <v>5</v>
      </c>
      <c r="C34" s="28"/>
      <c r="D34" s="28"/>
      <c r="E34" s="28"/>
      <c r="F34" s="28"/>
      <c r="G34" s="29"/>
      <c r="H34" s="102" t="s">
        <v>26</v>
      </c>
      <c r="I34" s="102" t="s">
        <v>160</v>
      </c>
      <c r="J34" s="102" t="s">
        <v>161</v>
      </c>
      <c r="K34" s="1"/>
      <c r="L34" s="1"/>
      <c r="M34" s="103">
        <v>12.0</v>
      </c>
      <c r="N34" s="104" t="s">
        <v>162</v>
      </c>
      <c r="O34" s="112">
        <v>5.0</v>
      </c>
      <c r="P34" s="60"/>
      <c r="Q34" s="60">
        <v>2.0</v>
      </c>
      <c r="R34" s="60" t="s">
        <v>163</v>
      </c>
      <c r="S34" s="60"/>
      <c r="T34" s="45" t="s">
        <v>164</v>
      </c>
      <c r="U34" s="45" t="s">
        <v>165</v>
      </c>
      <c r="V34" s="1"/>
      <c r="W34" s="1"/>
      <c r="X34" s="1"/>
      <c r="Y34" s="1"/>
      <c r="Z34" s="1"/>
    </row>
    <row r="35" ht="18.0" customHeight="1">
      <c r="A35" s="1"/>
      <c r="B35" s="107" t="str">
        <f>GPRIZNPF!C33</f>
        <v>PRIMICI UKUPNO  (AOP 001 do 004 + 011 do 014)</v>
      </c>
      <c r="C35" s="108"/>
      <c r="D35" s="108"/>
      <c r="E35" s="108"/>
      <c r="F35" s="108"/>
      <c r="G35" s="109"/>
      <c r="H35" s="110">
        <f>GPRIZNPF!I33</f>
        <v>15</v>
      </c>
      <c r="I35" s="111">
        <f>GPRIZNPF!J33</f>
        <v>0</v>
      </c>
      <c r="J35" s="111">
        <f>GPRIZNPF!K33</f>
        <v>0</v>
      </c>
      <c r="K35" s="1"/>
      <c r="L35" s="1"/>
      <c r="M35" s="103">
        <v>13.0</v>
      </c>
      <c r="N35" s="104" t="s">
        <v>166</v>
      </c>
      <c r="O35" s="112">
        <v>14.0</v>
      </c>
      <c r="P35" s="60"/>
      <c r="Q35" s="60">
        <v>3.0</v>
      </c>
      <c r="R35" s="60" t="s">
        <v>167</v>
      </c>
      <c r="S35" s="60"/>
      <c r="T35" s="45" t="s">
        <v>168</v>
      </c>
      <c r="U35" s="45" t="s">
        <v>169</v>
      </c>
      <c r="V35" s="1"/>
      <c r="W35" s="1"/>
      <c r="X35" s="1"/>
      <c r="Y35" s="1"/>
      <c r="Z35" s="1"/>
    </row>
    <row r="36" ht="18.0" customHeight="1">
      <c r="A36" s="1"/>
      <c r="B36" s="124" t="str">
        <f>GPRIZNPF!C47</f>
        <v>IZDACI UKUPNO (AOP 016 + 019 do 027)</v>
      </c>
      <c r="C36" s="120"/>
      <c r="D36" s="120"/>
      <c r="E36" s="120"/>
      <c r="F36" s="120"/>
      <c r="G36" s="121"/>
      <c r="H36" s="122">
        <f>GPRIZNPF!I47</f>
        <v>28</v>
      </c>
      <c r="I36" s="123">
        <f>GPRIZNPF!J47</f>
        <v>0</v>
      </c>
      <c r="J36" s="123">
        <f>GPRIZNPF!K47</f>
        <v>0</v>
      </c>
      <c r="K36" s="1"/>
      <c r="L36" s="1"/>
      <c r="M36" s="103">
        <v>15.0</v>
      </c>
      <c r="N36" s="104" t="s">
        <v>170</v>
      </c>
      <c r="O36" s="112">
        <v>20.0</v>
      </c>
      <c r="P36" s="60"/>
      <c r="Q36" s="60">
        <v>4.0</v>
      </c>
      <c r="R36" s="60" t="s">
        <v>171</v>
      </c>
      <c r="S36" s="60"/>
      <c r="T36" s="45" t="s">
        <v>172</v>
      </c>
      <c r="U36" s="45" t="s">
        <v>173</v>
      </c>
      <c r="V36" s="1"/>
      <c r="W36" s="1"/>
      <c r="X36" s="1"/>
      <c r="Y36" s="1"/>
      <c r="Z36" s="1"/>
    </row>
    <row r="37" ht="18.0" customHeight="1">
      <c r="A37" s="1"/>
      <c r="B37" s="113" t="str">
        <f>GPRIZNPF!C48</f>
        <v>VIŠAK/MANJAK PRIMITAKA TEKUĆE POSLOVNE GODINE (AOP 015-028) </v>
      </c>
      <c r="C37" s="114"/>
      <c r="D37" s="114"/>
      <c r="E37" s="114"/>
      <c r="F37" s="114"/>
      <c r="G37" s="115"/>
      <c r="H37" s="116">
        <f>GPRIZNPF!I48</f>
        <v>29</v>
      </c>
      <c r="I37" s="117">
        <f>GPRIZNPF!J48</f>
        <v>0</v>
      </c>
      <c r="J37" s="117">
        <f>GPRIZNPF!K48</f>
        <v>0</v>
      </c>
      <c r="K37" s="1"/>
      <c r="L37" s="1"/>
      <c r="M37" s="103">
        <v>16.0</v>
      </c>
      <c r="N37" s="104" t="s">
        <v>174</v>
      </c>
      <c r="O37" s="112">
        <v>14.0</v>
      </c>
      <c r="P37" s="60"/>
      <c r="Q37" s="60">
        <v>5.0</v>
      </c>
      <c r="R37" s="60" t="s">
        <v>175</v>
      </c>
      <c r="S37" s="60"/>
      <c r="T37" s="45" t="s">
        <v>176</v>
      </c>
      <c r="U37" s="45" t="s">
        <v>177</v>
      </c>
      <c r="V37" s="1"/>
      <c r="W37" s="1"/>
      <c r="X37" s="1"/>
      <c r="Y37" s="1"/>
      <c r="Z37" s="1"/>
    </row>
    <row r="38" ht="24.75" customHeight="1">
      <c r="A38" s="1"/>
      <c r="B38" s="125"/>
      <c r="C38" s="126"/>
      <c r="D38" s="126"/>
      <c r="E38" s="126"/>
      <c r="F38" s="126"/>
      <c r="G38" s="126"/>
      <c r="H38" s="126"/>
      <c r="I38" s="127"/>
      <c r="J38" s="127"/>
      <c r="K38" s="1"/>
      <c r="L38" s="1"/>
      <c r="M38" s="103">
        <v>17.0</v>
      </c>
      <c r="N38" s="104" t="s">
        <v>178</v>
      </c>
      <c r="O38" s="112">
        <v>13.0</v>
      </c>
      <c r="P38" s="60"/>
      <c r="Q38" s="60">
        <v>6.0</v>
      </c>
      <c r="R38" s="60" t="s">
        <v>179</v>
      </c>
      <c r="S38" s="60"/>
      <c r="T38" s="45" t="s">
        <v>180</v>
      </c>
      <c r="U38" s="45" t="s">
        <v>181</v>
      </c>
      <c r="V38" s="1"/>
      <c r="W38" s="1"/>
      <c r="X38" s="1"/>
      <c r="Y38" s="1"/>
      <c r="Z38" s="1"/>
    </row>
    <row r="39" ht="15.0" customHeight="1">
      <c r="A39" s="1"/>
      <c r="B39" s="128" t="s">
        <v>182</v>
      </c>
      <c r="D39" s="129" t="s">
        <v>183</v>
      </c>
      <c r="E39" s="11"/>
      <c r="F39" s="12"/>
      <c r="G39" s="126"/>
      <c r="H39" s="130" t="s">
        <v>184</v>
      </c>
      <c r="K39" s="1"/>
      <c r="L39" s="1"/>
      <c r="M39" s="103">
        <v>18.0</v>
      </c>
      <c r="N39" s="104" t="s">
        <v>185</v>
      </c>
      <c r="O39" s="112">
        <v>7.0</v>
      </c>
      <c r="P39" s="60"/>
      <c r="Q39" s="60">
        <v>7.0</v>
      </c>
      <c r="R39" s="60" t="s">
        <v>186</v>
      </c>
      <c r="S39" s="60"/>
      <c r="T39" s="45" t="s">
        <v>187</v>
      </c>
      <c r="U39" s="45" t="s">
        <v>188</v>
      </c>
      <c r="Y39" s="1"/>
      <c r="Z39" s="1"/>
    </row>
    <row r="40" ht="4.5" customHeight="1">
      <c r="A40" s="1"/>
      <c r="B40" s="99"/>
      <c r="C40" s="99"/>
      <c r="D40" s="131"/>
      <c r="E40" s="131"/>
      <c r="F40" s="131"/>
      <c r="G40" s="1"/>
      <c r="H40" s="1"/>
      <c r="I40" s="1"/>
      <c r="J40" s="1"/>
      <c r="K40" s="1"/>
      <c r="L40" s="1"/>
      <c r="M40" s="103">
        <v>19.0</v>
      </c>
      <c r="N40" s="104" t="s">
        <v>189</v>
      </c>
      <c r="O40" s="112">
        <v>5.0</v>
      </c>
      <c r="P40" s="60"/>
      <c r="Q40" s="60">
        <v>8.0</v>
      </c>
      <c r="R40" s="60" t="s">
        <v>190</v>
      </c>
      <c r="S40" s="60"/>
      <c r="T40" s="45" t="s">
        <v>191</v>
      </c>
      <c r="U40" s="45" t="s">
        <v>192</v>
      </c>
      <c r="V40" s="1"/>
      <c r="W40" s="1"/>
      <c r="X40" s="1"/>
      <c r="Y40" s="1"/>
      <c r="Z40" s="1"/>
    </row>
    <row r="41" ht="15.0" customHeight="1">
      <c r="A41" s="1"/>
      <c r="B41" s="128" t="s">
        <v>193</v>
      </c>
      <c r="D41" s="132" t="s">
        <v>194</v>
      </c>
      <c r="E41" s="12"/>
      <c r="F41" s="133"/>
      <c r="G41" s="126"/>
      <c r="H41" s="1"/>
      <c r="I41" s="1"/>
      <c r="J41" s="1"/>
      <c r="K41" s="1"/>
      <c r="L41" s="1"/>
      <c r="M41" s="103">
        <v>20.0</v>
      </c>
      <c r="N41" s="104" t="s">
        <v>195</v>
      </c>
      <c r="O41" s="112">
        <v>13.0</v>
      </c>
      <c r="P41" s="60"/>
      <c r="Q41" s="60">
        <v>9.0</v>
      </c>
      <c r="R41" s="60" t="s">
        <v>196</v>
      </c>
      <c r="S41" s="60"/>
      <c r="T41" s="45" t="s">
        <v>197</v>
      </c>
      <c r="U41" s="45" t="s">
        <v>198</v>
      </c>
      <c r="V41" s="1"/>
      <c r="W41" s="1"/>
      <c r="X41" s="1"/>
      <c r="Y41" s="1"/>
      <c r="Z41" s="1"/>
    </row>
    <row r="42" ht="4.5" customHeight="1">
      <c r="A42" s="1"/>
      <c r="B42" s="125"/>
      <c r="C42" s="126"/>
      <c r="D42" s="133"/>
      <c r="E42" s="133"/>
      <c r="F42" s="133"/>
      <c r="G42" s="126"/>
      <c r="H42" s="134"/>
      <c r="I42" s="135"/>
      <c r="J42" s="135"/>
      <c r="K42" s="1"/>
      <c r="L42" s="1"/>
      <c r="M42" s="103">
        <v>21.0</v>
      </c>
      <c r="N42" s="104" t="s">
        <v>199</v>
      </c>
      <c r="O42" s="112">
        <v>14.0</v>
      </c>
      <c r="P42" s="60"/>
      <c r="Q42" s="60">
        <v>10.0</v>
      </c>
      <c r="R42" s="60" t="s">
        <v>200</v>
      </c>
      <c r="S42" s="60"/>
      <c r="T42" s="45" t="s">
        <v>201</v>
      </c>
      <c r="U42" s="45" t="s">
        <v>202</v>
      </c>
      <c r="Y42" s="1"/>
      <c r="Z42" s="1"/>
    </row>
    <row r="43" ht="15.0" customHeight="1">
      <c r="A43" s="1"/>
      <c r="B43" s="128" t="s">
        <v>203</v>
      </c>
      <c r="D43" s="129" t="s">
        <v>204</v>
      </c>
      <c r="E43" s="11"/>
      <c r="F43" s="12"/>
      <c r="G43" s="1"/>
      <c r="H43" s="1"/>
      <c r="I43" s="1"/>
      <c r="J43" s="1"/>
      <c r="K43" s="1"/>
      <c r="L43" s="1"/>
      <c r="M43" s="103">
        <v>22.0</v>
      </c>
      <c r="N43" s="104" t="s">
        <v>205</v>
      </c>
      <c r="O43" s="112">
        <v>13.0</v>
      </c>
      <c r="P43" s="60"/>
      <c r="Q43" s="60">
        <v>11.0</v>
      </c>
      <c r="R43" s="60" t="s">
        <v>206</v>
      </c>
      <c r="S43" s="60"/>
      <c r="T43" s="45" t="s">
        <v>207</v>
      </c>
      <c r="U43" s="45" t="s">
        <v>208</v>
      </c>
      <c r="V43" s="1"/>
      <c r="W43" s="1"/>
      <c r="X43" s="1"/>
      <c r="Y43" s="1"/>
      <c r="Z43" s="1"/>
    </row>
    <row r="44" ht="4.5" customHeight="1">
      <c r="A44" s="1"/>
      <c r="B44" s="99"/>
      <c r="C44" s="99"/>
      <c r="D44" s="131"/>
      <c r="E44" s="131"/>
      <c r="F44" s="131"/>
      <c r="G44" s="1"/>
      <c r="H44" s="1"/>
      <c r="I44" s="1"/>
      <c r="J44" s="1"/>
      <c r="K44" s="1"/>
      <c r="L44" s="1"/>
      <c r="M44" s="103">
        <v>23.0</v>
      </c>
      <c r="N44" s="104" t="s">
        <v>209</v>
      </c>
      <c r="O44" s="112">
        <v>14.0</v>
      </c>
      <c r="P44" s="60"/>
      <c r="Q44" s="60">
        <v>12.0</v>
      </c>
      <c r="R44" s="60" t="s">
        <v>210</v>
      </c>
      <c r="S44" s="60"/>
      <c r="T44" s="45" t="s">
        <v>211</v>
      </c>
      <c r="U44" s="45" t="s">
        <v>212</v>
      </c>
      <c r="V44" s="1"/>
      <c r="W44" s="1"/>
      <c r="X44" s="1"/>
      <c r="Y44" s="1"/>
      <c r="Z44" s="1"/>
    </row>
    <row r="45" ht="15.0" customHeight="1">
      <c r="A45" s="1"/>
      <c r="B45" s="128" t="s">
        <v>213</v>
      </c>
      <c r="D45" s="129" t="s">
        <v>214</v>
      </c>
      <c r="E45" s="12"/>
      <c r="F45" s="136"/>
      <c r="G45" s="137"/>
      <c r="H45" s="1"/>
      <c r="I45" s="1"/>
      <c r="J45" s="1"/>
      <c r="K45" s="1"/>
      <c r="L45" s="1"/>
      <c r="M45" s="103">
        <v>24.0</v>
      </c>
      <c r="N45" s="104" t="s">
        <v>215</v>
      </c>
      <c r="O45" s="112">
        <v>7.0</v>
      </c>
      <c r="P45" s="60"/>
      <c r="Q45" s="60">
        <v>13.0</v>
      </c>
      <c r="R45" s="60" t="s">
        <v>216</v>
      </c>
      <c r="S45" s="60"/>
      <c r="T45" s="45" t="s">
        <v>217</v>
      </c>
      <c r="U45" s="45" t="s">
        <v>218</v>
      </c>
      <c r="V45" s="1"/>
      <c r="W45" s="1"/>
      <c r="X45" s="1"/>
      <c r="Y45" s="1"/>
      <c r="Z45" s="1"/>
    </row>
    <row r="46" ht="4.5" customHeight="1">
      <c r="A46" s="1"/>
      <c r="B46" s="60"/>
      <c r="C46" s="60"/>
      <c r="D46" s="60"/>
      <c r="E46" s="60"/>
      <c r="F46" s="131"/>
      <c r="G46" s="137"/>
      <c r="H46" s="1"/>
      <c r="I46" s="1"/>
      <c r="J46" s="1"/>
      <c r="K46" s="1"/>
      <c r="L46" s="1"/>
      <c r="M46" s="103">
        <v>25.0</v>
      </c>
      <c r="N46" s="104" t="s">
        <v>219</v>
      </c>
      <c r="O46" s="112">
        <v>19.0</v>
      </c>
      <c r="P46" s="60"/>
      <c r="Q46" s="60">
        <v>14.0</v>
      </c>
      <c r="R46" s="60" t="s">
        <v>220</v>
      </c>
      <c r="S46" s="60"/>
      <c r="T46" s="45" t="s">
        <v>221</v>
      </c>
      <c r="U46" s="45" t="s">
        <v>222</v>
      </c>
      <c r="V46" s="1"/>
      <c r="W46" s="1"/>
      <c r="X46" s="1"/>
      <c r="Y46" s="1"/>
      <c r="Z46" s="1"/>
    </row>
    <row r="47" ht="15.0" customHeight="1">
      <c r="A47" s="1"/>
      <c r="B47" s="128" t="s">
        <v>223</v>
      </c>
      <c r="D47" s="129" t="s">
        <v>224</v>
      </c>
      <c r="E47" s="12"/>
      <c r="F47" s="136"/>
      <c r="G47" s="1"/>
      <c r="H47" s="1"/>
      <c r="I47" s="1"/>
      <c r="J47" s="1"/>
      <c r="K47" s="1"/>
      <c r="L47" s="1"/>
      <c r="M47" s="103">
        <v>26.0</v>
      </c>
      <c r="N47" s="104" t="s">
        <v>225</v>
      </c>
      <c r="O47" s="112">
        <v>16.0</v>
      </c>
      <c r="P47" s="60"/>
      <c r="Q47" s="60">
        <v>15.0</v>
      </c>
      <c r="R47" s="60" t="s">
        <v>226</v>
      </c>
      <c r="S47" s="60"/>
      <c r="T47" s="45" t="s">
        <v>227</v>
      </c>
      <c r="U47" s="45" t="s">
        <v>228</v>
      </c>
      <c r="V47" s="1"/>
      <c r="W47" s="1"/>
      <c r="X47" s="1"/>
      <c r="Y47" s="1"/>
      <c r="Z47" s="1"/>
    </row>
    <row r="48" ht="4.5" customHeight="1">
      <c r="A48" s="1"/>
      <c r="B48" s="138"/>
      <c r="C48" s="138"/>
      <c r="D48" s="131"/>
      <c r="E48" s="131"/>
      <c r="F48" s="131"/>
      <c r="G48" s="1"/>
      <c r="H48" s="1"/>
      <c r="I48" s="1"/>
      <c r="J48" s="1"/>
      <c r="K48" s="1"/>
      <c r="L48" s="1"/>
      <c r="M48" s="103">
        <v>27.0</v>
      </c>
      <c r="N48" s="104" t="s">
        <v>229</v>
      </c>
      <c r="O48" s="112">
        <v>17.0</v>
      </c>
      <c r="P48" s="60"/>
      <c r="Q48" s="60">
        <v>16.0</v>
      </c>
      <c r="R48" s="60" t="s">
        <v>230</v>
      </c>
      <c r="S48" s="60"/>
      <c r="T48" s="45" t="s">
        <v>231</v>
      </c>
      <c r="U48" s="45" t="s">
        <v>232</v>
      </c>
      <c r="V48" s="1"/>
      <c r="W48" s="1"/>
      <c r="X48" s="1"/>
      <c r="Y48" s="1"/>
      <c r="Z48" s="1"/>
    </row>
    <row r="49" ht="15.0" customHeight="1">
      <c r="A49" s="1"/>
      <c r="B49" s="128" t="s">
        <v>233</v>
      </c>
      <c r="C49" s="36"/>
      <c r="D49" s="129" t="s">
        <v>234</v>
      </c>
      <c r="E49" s="11"/>
      <c r="F49" s="12"/>
      <c r="G49" s="1"/>
      <c r="H49" s="1"/>
      <c r="I49" s="1"/>
      <c r="J49" s="1"/>
      <c r="K49" s="1"/>
      <c r="L49" s="1"/>
      <c r="M49" s="103">
        <v>29.0</v>
      </c>
      <c r="N49" s="104" t="s">
        <v>235</v>
      </c>
      <c r="O49" s="112">
        <v>16.0</v>
      </c>
      <c r="P49" s="60"/>
      <c r="Q49" s="60">
        <v>17.0</v>
      </c>
      <c r="R49" s="60" t="s">
        <v>236</v>
      </c>
      <c r="S49" s="60"/>
      <c r="T49" s="45" t="s">
        <v>237</v>
      </c>
      <c r="U49" s="45" t="s">
        <v>238</v>
      </c>
      <c r="V49" s="1"/>
      <c r="W49" s="1"/>
      <c r="X49" s="1"/>
      <c r="Y49" s="1"/>
      <c r="Z49" s="1"/>
    </row>
    <row r="50" ht="42.0" customHeight="1">
      <c r="A50" s="1"/>
      <c r="B50" s="125"/>
      <c r="C50" s="126"/>
      <c r="D50" s="126"/>
      <c r="E50" s="126"/>
      <c r="F50" s="126"/>
      <c r="G50" s="126"/>
      <c r="H50" s="1"/>
      <c r="I50" s="1"/>
      <c r="J50" s="1"/>
      <c r="K50" s="1"/>
      <c r="L50" s="1"/>
      <c r="M50" s="103">
        <v>30.0</v>
      </c>
      <c r="N50" s="104" t="s">
        <v>239</v>
      </c>
      <c r="O50" s="112">
        <v>4.0</v>
      </c>
      <c r="P50" s="60"/>
      <c r="Q50" s="60">
        <v>18.0</v>
      </c>
      <c r="R50" s="60" t="s">
        <v>240</v>
      </c>
      <c r="S50" s="60"/>
      <c r="T50" s="45" t="s">
        <v>241</v>
      </c>
      <c r="U50" s="45" t="s">
        <v>242</v>
      </c>
      <c r="V50" s="1"/>
      <c r="W50" s="1"/>
      <c r="X50" s="1"/>
      <c r="Y50" s="1"/>
      <c r="Z50" s="1"/>
    </row>
    <row r="51" ht="15.0" customHeight="1">
      <c r="A51" s="1"/>
      <c r="B51" s="1"/>
      <c r="C51" s="1"/>
      <c r="D51" s="1"/>
      <c r="E51" s="1"/>
      <c r="F51" s="1"/>
      <c r="G51" s="1"/>
      <c r="H51" s="1"/>
      <c r="I51" s="139" t="s">
        <v>243</v>
      </c>
      <c r="K51" s="1"/>
      <c r="L51" s="1"/>
      <c r="M51" s="103">
        <v>32.0</v>
      </c>
      <c r="N51" s="104" t="s">
        <v>244</v>
      </c>
      <c r="O51" s="112">
        <v>16.0</v>
      </c>
      <c r="P51" s="60"/>
      <c r="Q51" s="60">
        <v>19.0</v>
      </c>
      <c r="R51" s="60" t="s">
        <v>245</v>
      </c>
      <c r="S51" s="60"/>
      <c r="T51" s="45" t="s">
        <v>246</v>
      </c>
      <c r="U51" s="45" t="s">
        <v>247</v>
      </c>
      <c r="V51" s="1"/>
      <c r="W51" s="1"/>
      <c r="X51" s="1"/>
      <c r="Y51" s="1"/>
      <c r="Z51" s="1"/>
    </row>
    <row r="52" ht="15.0" customHeight="1">
      <c r="A52" s="1"/>
      <c r="B52" s="1"/>
      <c r="C52" s="1"/>
      <c r="D52" s="1"/>
      <c r="E52" s="1"/>
      <c r="F52" s="1"/>
      <c r="G52" s="1"/>
      <c r="H52" s="1"/>
      <c r="I52" s="1"/>
      <c r="J52" s="1"/>
      <c r="K52" s="1"/>
      <c r="L52" s="1"/>
      <c r="M52" s="103">
        <v>33.0</v>
      </c>
      <c r="N52" s="104" t="s">
        <v>248</v>
      </c>
      <c r="O52" s="112">
        <v>1.0</v>
      </c>
      <c r="P52" s="60"/>
      <c r="Q52" s="60">
        <v>20.0</v>
      </c>
      <c r="R52" s="60" t="s">
        <v>249</v>
      </c>
      <c r="S52" s="60"/>
      <c r="T52" s="45" t="s">
        <v>250</v>
      </c>
      <c r="U52" s="45" t="s">
        <v>251</v>
      </c>
      <c r="V52" s="1"/>
      <c r="W52" s="1"/>
      <c r="X52" s="1"/>
      <c r="Y52" s="1"/>
      <c r="Z52" s="1"/>
    </row>
    <row r="53" ht="15.0" customHeight="1">
      <c r="A53" s="1"/>
      <c r="B53" s="140" t="str">
        <f>"Verzija Excel datoteke: "&amp;MID(PraviPod707!G30,1,1)&amp;"."&amp;MID(PraviPod707!G30,2,1)&amp;"."&amp;MID(PraviPod707!G30,3,1)&amp;"."</f>
        <v>Verzija Excel datoteke: 6.0.3.</v>
      </c>
      <c r="C53" s="141"/>
      <c r="D53" s="1"/>
      <c r="E53" s="1"/>
      <c r="F53" s="1"/>
      <c r="G53" s="1"/>
      <c r="H53" s="1"/>
      <c r="I53" s="139" t="s">
        <v>252</v>
      </c>
      <c r="K53" s="1"/>
      <c r="L53" s="1"/>
      <c r="M53" s="103">
        <v>34.0</v>
      </c>
      <c r="N53" s="104" t="s">
        <v>253</v>
      </c>
      <c r="O53" s="112">
        <v>1.0</v>
      </c>
      <c r="P53" s="60"/>
      <c r="Q53" s="60">
        <v>21.0</v>
      </c>
      <c r="R53" s="60" t="s">
        <v>254</v>
      </c>
      <c r="S53" s="60"/>
      <c r="T53" s="45" t="s">
        <v>255</v>
      </c>
      <c r="U53" s="45" t="s">
        <v>256</v>
      </c>
      <c r="V53" s="1"/>
      <c r="W53" s="1"/>
      <c r="X53" s="1"/>
      <c r="Y53" s="1"/>
      <c r="Z53" s="1"/>
    </row>
    <row r="54" ht="12.75" customHeight="1">
      <c r="A54" s="1"/>
      <c r="B54" s="1"/>
      <c r="C54" s="1"/>
      <c r="D54" s="1"/>
      <c r="E54" s="1"/>
      <c r="F54" s="1"/>
      <c r="G54" s="1"/>
      <c r="H54" s="1"/>
      <c r="I54" s="1"/>
      <c r="J54" s="1"/>
      <c r="K54" s="1"/>
      <c r="L54" s="1"/>
      <c r="M54" s="103">
        <v>35.0</v>
      </c>
      <c r="N54" s="104" t="s">
        <v>257</v>
      </c>
      <c r="O54" s="112">
        <v>11.0</v>
      </c>
      <c r="P54" s="60"/>
      <c r="Q54" s="60"/>
      <c r="R54" s="60"/>
      <c r="S54" s="60"/>
      <c r="T54" s="45" t="s">
        <v>258</v>
      </c>
      <c r="U54" s="45" t="s">
        <v>259</v>
      </c>
      <c r="V54" s="1"/>
      <c r="W54" s="1"/>
      <c r="X54" s="1"/>
      <c r="Y54" s="1"/>
      <c r="Z54" s="1"/>
    </row>
    <row r="55" ht="12.75" hidden="1" customHeight="1">
      <c r="A55" s="1"/>
      <c r="B55" s="1"/>
      <c r="C55" s="1"/>
      <c r="D55" s="1"/>
      <c r="E55" s="1"/>
      <c r="F55" s="1"/>
      <c r="G55" s="1"/>
      <c r="H55" s="1"/>
      <c r="I55" s="1"/>
      <c r="J55" s="1"/>
      <c r="K55" s="1"/>
      <c r="L55" s="1"/>
      <c r="M55" s="103">
        <v>36.0</v>
      </c>
      <c r="N55" s="104" t="s">
        <v>260</v>
      </c>
      <c r="O55" s="112">
        <v>5.0</v>
      </c>
      <c r="P55" s="60"/>
      <c r="Q55" s="60"/>
      <c r="R55" s="60"/>
      <c r="S55" s="60"/>
      <c r="T55" s="45" t="s">
        <v>261</v>
      </c>
      <c r="U55" s="45" t="s">
        <v>262</v>
      </c>
      <c r="V55" s="1"/>
      <c r="W55" s="1"/>
      <c r="X55" s="1"/>
      <c r="Y55" s="1"/>
      <c r="Z55" s="1"/>
    </row>
    <row r="56" ht="12.75" hidden="1" customHeight="1">
      <c r="A56" s="1"/>
      <c r="B56" s="1"/>
      <c r="C56" s="1"/>
      <c r="D56" s="1"/>
      <c r="E56" s="1"/>
      <c r="F56" s="1"/>
      <c r="G56" s="1"/>
      <c r="H56" s="1"/>
      <c r="I56" s="1"/>
      <c r="J56" s="1"/>
      <c r="K56" s="1"/>
      <c r="L56" s="1"/>
      <c r="M56" s="103">
        <v>37.0</v>
      </c>
      <c r="N56" s="104" t="s">
        <v>263</v>
      </c>
      <c r="O56" s="112">
        <v>9.0</v>
      </c>
      <c r="P56" s="60"/>
      <c r="Q56" s="60"/>
      <c r="R56" s="60"/>
      <c r="S56" s="60"/>
      <c r="T56" s="45" t="s">
        <v>264</v>
      </c>
      <c r="U56" s="45" t="s">
        <v>265</v>
      </c>
      <c r="V56" s="1"/>
      <c r="W56" s="1"/>
      <c r="X56" s="1"/>
      <c r="Y56" s="1"/>
      <c r="Z56" s="1"/>
    </row>
    <row r="57" ht="12.75" hidden="1" customHeight="1">
      <c r="A57" s="1"/>
      <c r="B57" s="1"/>
      <c r="C57" s="1"/>
      <c r="D57" s="1"/>
      <c r="E57" s="1"/>
      <c r="F57" s="1"/>
      <c r="G57" s="1"/>
      <c r="H57" s="1"/>
      <c r="I57" s="1"/>
      <c r="J57" s="1"/>
      <c r="K57" s="1"/>
      <c r="L57" s="1"/>
      <c r="M57" s="103">
        <v>38.0</v>
      </c>
      <c r="N57" s="104" t="s">
        <v>266</v>
      </c>
      <c r="O57" s="112">
        <v>8.0</v>
      </c>
      <c r="P57" s="60"/>
      <c r="Q57" s="60"/>
      <c r="R57" s="60"/>
      <c r="S57" s="60"/>
      <c r="T57" s="45" t="s">
        <v>267</v>
      </c>
      <c r="U57" s="45" t="s">
        <v>268</v>
      </c>
      <c r="V57" s="1"/>
      <c r="W57" s="1"/>
      <c r="X57" s="1"/>
      <c r="Y57" s="1"/>
      <c r="Z57" s="1"/>
    </row>
    <row r="58" ht="12.75" hidden="1" customHeight="1">
      <c r="A58" s="1"/>
      <c r="B58" s="1"/>
      <c r="C58" s="1"/>
      <c r="D58" s="1"/>
      <c r="E58" s="1"/>
      <c r="F58" s="1"/>
      <c r="G58" s="1"/>
      <c r="H58" s="1"/>
      <c r="I58" s="1"/>
      <c r="J58" s="1"/>
      <c r="K58" s="1"/>
      <c r="L58" s="1"/>
      <c r="M58" s="103">
        <v>39.0</v>
      </c>
      <c r="N58" s="104" t="s">
        <v>269</v>
      </c>
      <c r="O58" s="112">
        <v>12.0</v>
      </c>
      <c r="P58" s="60"/>
      <c r="Q58" s="60"/>
      <c r="R58" s="60"/>
      <c r="S58" s="60"/>
      <c r="T58" s="45" t="s">
        <v>270</v>
      </c>
      <c r="U58" s="45" t="s">
        <v>271</v>
      </c>
      <c r="V58" s="1"/>
      <c r="W58" s="1"/>
      <c r="X58" s="1"/>
      <c r="Y58" s="1"/>
      <c r="Z58" s="1"/>
    </row>
    <row r="59" ht="12.75" hidden="1" customHeight="1">
      <c r="A59" s="1"/>
      <c r="B59" s="1"/>
      <c r="C59" s="1"/>
      <c r="D59" s="1"/>
      <c r="E59" s="1"/>
      <c r="F59" s="1"/>
      <c r="G59" s="1"/>
      <c r="H59" s="1"/>
      <c r="I59" s="1"/>
      <c r="J59" s="1"/>
      <c r="K59" s="1"/>
      <c r="L59" s="1"/>
      <c r="M59" s="103">
        <v>40.0</v>
      </c>
      <c r="N59" s="104" t="s">
        <v>272</v>
      </c>
      <c r="O59" s="112">
        <v>18.0</v>
      </c>
      <c r="P59" s="60"/>
      <c r="Q59" s="60"/>
      <c r="R59" s="60"/>
      <c r="S59" s="60"/>
      <c r="T59" s="45" t="s">
        <v>273</v>
      </c>
      <c r="U59" s="45" t="s">
        <v>274</v>
      </c>
      <c r="V59" s="1"/>
      <c r="W59" s="1"/>
      <c r="X59" s="1"/>
      <c r="Y59" s="1"/>
      <c r="Z59" s="1"/>
    </row>
    <row r="60" ht="12.75" hidden="1" customHeight="1">
      <c r="A60" s="1"/>
      <c r="B60" s="1"/>
      <c r="C60" s="1"/>
      <c r="D60" s="1"/>
      <c r="E60" s="1"/>
      <c r="F60" s="1"/>
      <c r="G60" s="1"/>
      <c r="H60" s="1"/>
      <c r="I60" s="1"/>
      <c r="J60" s="1"/>
      <c r="K60" s="1"/>
      <c r="L60" s="1"/>
      <c r="M60" s="103">
        <v>41.0</v>
      </c>
      <c r="N60" s="104" t="s">
        <v>275</v>
      </c>
      <c r="O60" s="112">
        <v>2.0</v>
      </c>
      <c r="P60" s="60"/>
      <c r="Q60" s="60"/>
      <c r="R60" s="60"/>
      <c r="S60" s="60"/>
      <c r="T60" s="45" t="s">
        <v>276</v>
      </c>
      <c r="U60" s="45" t="s">
        <v>277</v>
      </c>
      <c r="V60" s="1"/>
      <c r="W60" s="1"/>
      <c r="X60" s="1"/>
      <c r="Y60" s="1"/>
      <c r="Z60" s="1"/>
    </row>
    <row r="61" ht="12.75" hidden="1" customHeight="1">
      <c r="A61" s="1"/>
      <c r="B61" s="1"/>
      <c r="C61" s="1"/>
      <c r="D61" s="1"/>
      <c r="E61" s="1"/>
      <c r="F61" s="1"/>
      <c r="G61" s="1"/>
      <c r="H61" s="1"/>
      <c r="I61" s="1"/>
      <c r="J61" s="1"/>
      <c r="K61" s="1"/>
      <c r="L61" s="1"/>
      <c r="M61" s="103">
        <v>42.0</v>
      </c>
      <c r="N61" s="104" t="s">
        <v>278</v>
      </c>
      <c r="O61" s="112">
        <v>18.0</v>
      </c>
      <c r="P61" s="60"/>
      <c r="Q61" s="60"/>
      <c r="R61" s="60"/>
      <c r="S61" s="60"/>
      <c r="T61" s="45" t="s">
        <v>279</v>
      </c>
      <c r="U61" s="45" t="s">
        <v>280</v>
      </c>
      <c r="V61" s="1"/>
      <c r="W61" s="1"/>
      <c r="X61" s="1"/>
      <c r="Y61" s="1"/>
      <c r="Z61" s="1"/>
    </row>
    <row r="62" ht="12.75" hidden="1" customHeight="1">
      <c r="A62" s="1"/>
      <c r="B62" s="1"/>
      <c r="C62" s="1"/>
      <c r="D62" s="1"/>
      <c r="E62" s="1"/>
      <c r="F62" s="1"/>
      <c r="G62" s="1"/>
      <c r="H62" s="1"/>
      <c r="I62" s="1"/>
      <c r="J62" s="1"/>
      <c r="K62" s="1"/>
      <c r="L62" s="1"/>
      <c r="M62" s="103">
        <v>43.0</v>
      </c>
      <c r="N62" s="104" t="s">
        <v>281</v>
      </c>
      <c r="O62" s="112">
        <v>18.0</v>
      </c>
      <c r="P62" s="60"/>
      <c r="Q62" s="60"/>
      <c r="R62" s="60"/>
      <c r="S62" s="60"/>
      <c r="T62" s="45" t="s">
        <v>282</v>
      </c>
      <c r="U62" s="45" t="s">
        <v>283</v>
      </c>
      <c r="V62" s="1"/>
      <c r="W62" s="1"/>
      <c r="X62" s="1"/>
      <c r="Y62" s="1"/>
      <c r="Z62" s="1"/>
    </row>
    <row r="63" ht="12.75" hidden="1" customHeight="1">
      <c r="A63" s="1"/>
      <c r="B63" s="1"/>
      <c r="C63" s="1"/>
      <c r="D63" s="1"/>
      <c r="E63" s="1"/>
      <c r="F63" s="1"/>
      <c r="G63" s="1"/>
      <c r="H63" s="1"/>
      <c r="I63" s="1"/>
      <c r="J63" s="1"/>
      <c r="K63" s="1"/>
      <c r="L63" s="1"/>
      <c r="M63" s="103">
        <v>44.0</v>
      </c>
      <c r="N63" s="104" t="s">
        <v>284</v>
      </c>
      <c r="O63" s="112">
        <v>16.0</v>
      </c>
      <c r="P63" s="60"/>
      <c r="Q63" s="60"/>
      <c r="R63" s="60"/>
      <c r="S63" s="60"/>
      <c r="T63" s="45" t="s">
        <v>285</v>
      </c>
      <c r="U63" s="45" t="s">
        <v>286</v>
      </c>
      <c r="V63" s="1"/>
      <c r="W63" s="1"/>
      <c r="X63" s="1"/>
      <c r="Y63" s="1"/>
      <c r="Z63" s="1"/>
    </row>
    <row r="64" ht="12.75" hidden="1" customHeight="1">
      <c r="A64" s="1"/>
      <c r="B64" s="1"/>
      <c r="C64" s="1"/>
      <c r="D64" s="1"/>
      <c r="E64" s="1"/>
      <c r="F64" s="1"/>
      <c r="G64" s="1"/>
      <c r="H64" s="1"/>
      <c r="I64" s="1"/>
      <c r="J64" s="1"/>
      <c r="K64" s="1"/>
      <c r="L64" s="1"/>
      <c r="M64" s="103">
        <v>46.0</v>
      </c>
      <c r="N64" s="104" t="s">
        <v>287</v>
      </c>
      <c r="O64" s="112">
        <v>12.0</v>
      </c>
      <c r="P64" s="60"/>
      <c r="Q64" s="60"/>
      <c r="R64" s="60"/>
      <c r="S64" s="60"/>
      <c r="T64" s="45" t="s">
        <v>288</v>
      </c>
      <c r="U64" s="45" t="s">
        <v>289</v>
      </c>
      <c r="V64" s="1"/>
      <c r="W64" s="1"/>
      <c r="X64" s="1"/>
      <c r="Y64" s="1"/>
      <c r="Z64" s="1"/>
    </row>
    <row r="65" ht="12.75" hidden="1" customHeight="1">
      <c r="A65" s="1"/>
      <c r="B65" s="1"/>
      <c r="C65" s="1"/>
      <c r="D65" s="1"/>
      <c r="E65" s="1"/>
      <c r="F65" s="1"/>
      <c r="G65" s="1"/>
      <c r="H65" s="1"/>
      <c r="I65" s="1"/>
      <c r="J65" s="1"/>
      <c r="K65" s="1"/>
      <c r="L65" s="1"/>
      <c r="M65" s="103">
        <v>47.0</v>
      </c>
      <c r="N65" s="104" t="s">
        <v>290</v>
      </c>
      <c r="O65" s="112">
        <v>18.0</v>
      </c>
      <c r="P65" s="60"/>
      <c r="Q65" s="60"/>
      <c r="R65" s="60"/>
      <c r="S65" s="60"/>
      <c r="T65" s="45" t="s">
        <v>291</v>
      </c>
      <c r="U65" s="45" t="s">
        <v>292</v>
      </c>
      <c r="V65" s="1"/>
      <c r="W65" s="1"/>
      <c r="X65" s="1"/>
      <c r="Y65" s="1"/>
      <c r="Z65" s="1"/>
    </row>
    <row r="66" ht="12.75" hidden="1" customHeight="1">
      <c r="A66" s="1"/>
      <c r="B66" s="1"/>
      <c r="C66" s="1"/>
      <c r="D66" s="1"/>
      <c r="E66" s="1"/>
      <c r="F66" s="1"/>
      <c r="G66" s="1"/>
      <c r="H66" s="1"/>
      <c r="I66" s="1"/>
      <c r="J66" s="1"/>
      <c r="K66" s="1"/>
      <c r="L66" s="1"/>
      <c r="M66" s="103">
        <v>48.0</v>
      </c>
      <c r="N66" s="104" t="s">
        <v>293</v>
      </c>
      <c r="O66" s="112">
        <v>5.0</v>
      </c>
      <c r="P66" s="60"/>
      <c r="Q66" s="60"/>
      <c r="R66" s="60"/>
      <c r="S66" s="60"/>
      <c r="T66" s="45" t="s">
        <v>294</v>
      </c>
      <c r="U66" s="45" t="s">
        <v>295</v>
      </c>
      <c r="V66" s="1"/>
      <c r="W66" s="1"/>
      <c r="X66" s="1"/>
      <c r="Y66" s="1"/>
      <c r="Z66" s="1"/>
    </row>
    <row r="67" ht="12.75" hidden="1" customHeight="1">
      <c r="A67" s="1"/>
      <c r="B67" s="1"/>
      <c r="C67" s="1"/>
      <c r="D67" s="1"/>
      <c r="E67" s="1"/>
      <c r="F67" s="1"/>
      <c r="G67" s="1"/>
      <c r="H67" s="1"/>
      <c r="I67" s="1"/>
      <c r="J67" s="1"/>
      <c r="K67" s="1"/>
      <c r="L67" s="1"/>
      <c r="M67" s="103">
        <v>49.0</v>
      </c>
      <c r="N67" s="104" t="s">
        <v>296</v>
      </c>
      <c r="O67" s="112">
        <v>4.0</v>
      </c>
      <c r="P67" s="60"/>
      <c r="Q67" s="60"/>
      <c r="R67" s="60"/>
      <c r="S67" s="60"/>
      <c r="T67" s="45" t="s">
        <v>297</v>
      </c>
      <c r="U67" s="45" t="s">
        <v>298</v>
      </c>
      <c r="V67" s="1"/>
      <c r="W67" s="1"/>
      <c r="X67" s="1"/>
      <c r="Y67" s="1"/>
      <c r="Z67" s="1"/>
    </row>
    <row r="68" ht="12.75" hidden="1" customHeight="1">
      <c r="A68" s="1"/>
      <c r="B68" s="1"/>
      <c r="C68" s="1"/>
      <c r="D68" s="1"/>
      <c r="E68" s="1"/>
      <c r="F68" s="1"/>
      <c r="G68" s="1"/>
      <c r="H68" s="1"/>
      <c r="I68" s="1"/>
      <c r="J68" s="1"/>
      <c r="K68" s="1"/>
      <c r="L68" s="1"/>
      <c r="M68" s="103">
        <v>50.0</v>
      </c>
      <c r="N68" s="104" t="s">
        <v>299</v>
      </c>
      <c r="O68" s="112">
        <v>17.0</v>
      </c>
      <c r="P68" s="60"/>
      <c r="Q68" s="60"/>
      <c r="R68" s="60"/>
      <c r="S68" s="60"/>
      <c r="T68" s="45" t="s">
        <v>300</v>
      </c>
      <c r="U68" s="45" t="s">
        <v>301</v>
      </c>
      <c r="V68" s="1"/>
      <c r="W68" s="1"/>
      <c r="X68" s="1"/>
      <c r="Y68" s="1"/>
      <c r="Z68" s="1"/>
    </row>
    <row r="69" ht="12.75" hidden="1" customHeight="1">
      <c r="A69" s="1"/>
      <c r="B69" s="1"/>
      <c r="C69" s="1"/>
      <c r="D69" s="1"/>
      <c r="E69" s="1"/>
      <c r="F69" s="1"/>
      <c r="G69" s="1"/>
      <c r="H69" s="1"/>
      <c r="I69" s="1"/>
      <c r="J69" s="1"/>
      <c r="K69" s="1"/>
      <c r="L69" s="1"/>
      <c r="M69" s="103">
        <v>51.0</v>
      </c>
      <c r="N69" s="104" t="s">
        <v>302</v>
      </c>
      <c r="O69" s="112">
        <v>15.0</v>
      </c>
      <c r="P69" s="60"/>
      <c r="Q69" s="60"/>
      <c r="R69" s="60"/>
      <c r="S69" s="60"/>
      <c r="T69" s="45" t="s">
        <v>303</v>
      </c>
      <c r="U69" s="45" t="s">
        <v>304</v>
      </c>
      <c r="V69" s="1"/>
      <c r="W69" s="1"/>
      <c r="X69" s="1"/>
      <c r="Y69" s="1"/>
      <c r="Z69" s="1"/>
    </row>
    <row r="70" ht="12.75" hidden="1" customHeight="1">
      <c r="A70" s="1"/>
      <c r="B70" s="1"/>
      <c r="C70" s="1"/>
      <c r="D70" s="1"/>
      <c r="E70" s="1"/>
      <c r="F70" s="1"/>
      <c r="G70" s="1"/>
      <c r="H70" s="1"/>
      <c r="I70" s="1"/>
      <c r="J70" s="1"/>
      <c r="K70" s="1"/>
      <c r="L70" s="1"/>
      <c r="M70" s="103">
        <v>52.0</v>
      </c>
      <c r="N70" s="104" t="s">
        <v>305</v>
      </c>
      <c r="O70" s="112">
        <v>8.0</v>
      </c>
      <c r="P70" s="60"/>
      <c r="Q70" s="60"/>
      <c r="R70" s="60"/>
      <c r="S70" s="60"/>
      <c r="T70" s="45" t="s">
        <v>306</v>
      </c>
      <c r="U70" s="45" t="s">
        <v>307</v>
      </c>
      <c r="V70" s="1"/>
      <c r="W70" s="1"/>
      <c r="X70" s="1"/>
      <c r="Y70" s="1"/>
      <c r="Z70" s="1"/>
    </row>
    <row r="71" ht="12.75" hidden="1" customHeight="1">
      <c r="A71" s="1"/>
      <c r="B71" s="1"/>
      <c r="C71" s="1"/>
      <c r="D71" s="1"/>
      <c r="E71" s="1"/>
      <c r="F71" s="1"/>
      <c r="G71" s="1"/>
      <c r="H71" s="1"/>
      <c r="I71" s="1"/>
      <c r="J71" s="1"/>
      <c r="K71" s="1"/>
      <c r="L71" s="1"/>
      <c r="M71" s="103">
        <v>53.0</v>
      </c>
      <c r="N71" s="104" t="s">
        <v>308</v>
      </c>
      <c r="O71" s="112">
        <v>8.0</v>
      </c>
      <c r="P71" s="60"/>
      <c r="Q71" s="60"/>
      <c r="R71" s="60"/>
      <c r="S71" s="60"/>
      <c r="T71" s="45" t="s">
        <v>309</v>
      </c>
      <c r="U71" s="45" t="s">
        <v>310</v>
      </c>
      <c r="V71" s="1"/>
      <c r="W71" s="1"/>
      <c r="X71" s="1"/>
      <c r="Y71" s="1"/>
      <c r="Z71" s="1"/>
    </row>
    <row r="72" ht="12.75" hidden="1" customHeight="1">
      <c r="A72" s="1"/>
      <c r="B72" s="1"/>
      <c r="C72" s="1"/>
      <c r="D72" s="1"/>
      <c r="E72" s="1"/>
      <c r="F72" s="1"/>
      <c r="G72" s="1"/>
      <c r="H72" s="1"/>
      <c r="I72" s="1"/>
      <c r="J72" s="1"/>
      <c r="K72" s="1"/>
      <c r="L72" s="1"/>
      <c r="M72" s="103">
        <v>54.0</v>
      </c>
      <c r="N72" s="104" t="s">
        <v>311</v>
      </c>
      <c r="O72" s="112">
        <v>10.0</v>
      </c>
      <c r="P72" s="60"/>
      <c r="Q72" s="60"/>
      <c r="R72" s="60"/>
      <c r="S72" s="60"/>
      <c r="T72" s="45" t="s">
        <v>312</v>
      </c>
      <c r="U72" s="45" t="s">
        <v>313</v>
      </c>
      <c r="V72" s="1"/>
      <c r="W72" s="1"/>
      <c r="X72" s="1"/>
      <c r="Y72" s="1"/>
      <c r="Z72" s="1"/>
    </row>
    <row r="73" ht="12.75" hidden="1" customHeight="1">
      <c r="A73" s="1"/>
      <c r="B73" s="1"/>
      <c r="C73" s="1"/>
      <c r="D73" s="1"/>
      <c r="E73" s="1"/>
      <c r="F73" s="1"/>
      <c r="G73" s="1"/>
      <c r="H73" s="1"/>
      <c r="I73" s="1"/>
      <c r="J73" s="1"/>
      <c r="K73" s="1"/>
      <c r="L73" s="1"/>
      <c r="M73" s="103">
        <v>55.0</v>
      </c>
      <c r="N73" s="104" t="s">
        <v>314</v>
      </c>
      <c r="O73" s="112">
        <v>8.0</v>
      </c>
      <c r="P73" s="60"/>
      <c r="Q73" s="60"/>
      <c r="R73" s="60"/>
      <c r="S73" s="60"/>
      <c r="T73" s="45" t="s">
        <v>315</v>
      </c>
      <c r="U73" s="45" t="s">
        <v>316</v>
      </c>
      <c r="V73" s="1"/>
      <c r="W73" s="1"/>
      <c r="X73" s="1"/>
      <c r="Y73" s="1"/>
      <c r="Z73" s="1"/>
    </row>
    <row r="74" ht="12.75" hidden="1" customHeight="1">
      <c r="A74" s="1"/>
      <c r="B74" s="1"/>
      <c r="C74" s="1"/>
      <c r="D74" s="1"/>
      <c r="E74" s="1"/>
      <c r="F74" s="1"/>
      <c r="G74" s="1"/>
      <c r="H74" s="1"/>
      <c r="I74" s="1"/>
      <c r="J74" s="1"/>
      <c r="K74" s="1"/>
      <c r="L74" s="1"/>
      <c r="M74" s="103">
        <v>56.0</v>
      </c>
      <c r="N74" s="104" t="s">
        <v>317</v>
      </c>
      <c r="O74" s="112">
        <v>10.0</v>
      </c>
      <c r="P74" s="60"/>
      <c r="Q74" s="60"/>
      <c r="R74" s="60"/>
      <c r="S74" s="60"/>
      <c r="T74" s="45" t="s">
        <v>318</v>
      </c>
      <c r="U74" s="45" t="s">
        <v>319</v>
      </c>
      <c r="V74" s="1"/>
      <c r="W74" s="1"/>
      <c r="X74" s="1"/>
      <c r="Y74" s="1"/>
      <c r="Z74" s="1"/>
    </row>
    <row r="75" ht="12.75" hidden="1" customHeight="1">
      <c r="A75" s="1"/>
      <c r="B75" s="1"/>
      <c r="C75" s="1"/>
      <c r="D75" s="1"/>
      <c r="E75" s="1"/>
      <c r="F75" s="1"/>
      <c r="G75" s="1"/>
      <c r="H75" s="1"/>
      <c r="I75" s="1"/>
      <c r="J75" s="1"/>
      <c r="K75" s="1"/>
      <c r="L75" s="1"/>
      <c r="M75" s="103">
        <v>57.0</v>
      </c>
      <c r="N75" s="104" t="s">
        <v>320</v>
      </c>
      <c r="O75" s="112">
        <v>10.0</v>
      </c>
      <c r="P75" s="60"/>
      <c r="Q75" s="60"/>
      <c r="R75" s="60"/>
      <c r="S75" s="60"/>
      <c r="T75" s="45" t="s">
        <v>321</v>
      </c>
      <c r="U75" s="45" t="s">
        <v>322</v>
      </c>
      <c r="V75" s="1"/>
      <c r="W75" s="1"/>
      <c r="X75" s="1"/>
      <c r="Y75" s="1"/>
      <c r="Z75" s="1"/>
    </row>
    <row r="76" ht="12.75" hidden="1" customHeight="1">
      <c r="A76" s="1"/>
      <c r="B76" s="1"/>
      <c r="C76" s="1"/>
      <c r="D76" s="1"/>
      <c r="E76" s="1"/>
      <c r="F76" s="1"/>
      <c r="G76" s="1"/>
      <c r="H76" s="1"/>
      <c r="I76" s="1"/>
      <c r="J76" s="1"/>
      <c r="K76" s="1"/>
      <c r="L76" s="1"/>
      <c r="M76" s="103">
        <v>58.0</v>
      </c>
      <c r="N76" s="104" t="s">
        <v>323</v>
      </c>
      <c r="O76" s="112">
        <v>11.0</v>
      </c>
      <c r="P76" s="60"/>
      <c r="Q76" s="60"/>
      <c r="R76" s="60"/>
      <c r="S76" s="60"/>
      <c r="T76" s="45" t="s">
        <v>324</v>
      </c>
      <c r="U76" s="45" t="s">
        <v>325</v>
      </c>
      <c r="V76" s="1"/>
      <c r="W76" s="1"/>
      <c r="X76" s="1"/>
      <c r="Y76" s="1"/>
      <c r="Z76" s="1"/>
    </row>
    <row r="77" ht="12.75" hidden="1" customHeight="1">
      <c r="A77" s="1"/>
      <c r="B77" s="1"/>
      <c r="C77" s="1"/>
      <c r="D77" s="1"/>
      <c r="E77" s="1"/>
      <c r="F77" s="1"/>
      <c r="G77" s="1"/>
      <c r="H77" s="1"/>
      <c r="I77" s="1"/>
      <c r="J77" s="1"/>
      <c r="K77" s="1"/>
      <c r="L77" s="1"/>
      <c r="M77" s="103">
        <v>60.0</v>
      </c>
      <c r="N77" s="104" t="s">
        <v>326</v>
      </c>
      <c r="O77" s="112">
        <v>20.0</v>
      </c>
      <c r="P77" s="60"/>
      <c r="Q77" s="60"/>
      <c r="R77" s="60"/>
      <c r="S77" s="60"/>
      <c r="T77" s="45" t="s">
        <v>327</v>
      </c>
      <c r="U77" s="45" t="s">
        <v>328</v>
      </c>
      <c r="V77" s="1"/>
      <c r="W77" s="1"/>
      <c r="X77" s="1"/>
      <c r="Y77" s="1"/>
      <c r="Z77" s="1"/>
    </row>
    <row r="78" ht="12.75" hidden="1" customHeight="1">
      <c r="A78" s="1"/>
      <c r="B78" s="1"/>
      <c r="C78" s="1"/>
      <c r="D78" s="1"/>
      <c r="E78" s="1"/>
      <c r="F78" s="1"/>
      <c r="G78" s="1"/>
      <c r="H78" s="1"/>
      <c r="I78" s="1"/>
      <c r="J78" s="1"/>
      <c r="K78" s="1"/>
      <c r="L78" s="1"/>
      <c r="M78" s="103">
        <v>61.0</v>
      </c>
      <c r="N78" s="104" t="s">
        <v>329</v>
      </c>
      <c r="O78" s="112">
        <v>8.0</v>
      </c>
      <c r="P78" s="60"/>
      <c r="Q78" s="60"/>
      <c r="R78" s="60"/>
      <c r="S78" s="60"/>
      <c r="T78" s="45" t="s">
        <v>330</v>
      </c>
      <c r="U78" s="45" t="s">
        <v>331</v>
      </c>
      <c r="V78" s="1"/>
      <c r="W78" s="1"/>
      <c r="X78" s="1"/>
      <c r="Y78" s="1"/>
      <c r="Z78" s="1"/>
    </row>
    <row r="79" ht="12.75" hidden="1" customHeight="1">
      <c r="A79" s="1"/>
      <c r="B79" s="1"/>
      <c r="C79" s="1"/>
      <c r="D79" s="1"/>
      <c r="E79" s="1"/>
      <c r="F79" s="1"/>
      <c r="G79" s="1"/>
      <c r="H79" s="1"/>
      <c r="I79" s="1"/>
      <c r="J79" s="1"/>
      <c r="K79" s="1"/>
      <c r="L79" s="1"/>
      <c r="M79" s="103">
        <v>63.0</v>
      </c>
      <c r="N79" s="104" t="s">
        <v>332</v>
      </c>
      <c r="O79" s="112">
        <v>7.0</v>
      </c>
      <c r="P79" s="60"/>
      <c r="Q79" s="60"/>
      <c r="R79" s="60"/>
      <c r="S79" s="60"/>
      <c r="T79" s="45" t="s">
        <v>333</v>
      </c>
      <c r="U79" s="45" t="s">
        <v>334</v>
      </c>
      <c r="V79" s="1"/>
      <c r="W79" s="1"/>
      <c r="X79" s="1"/>
      <c r="Y79" s="1"/>
      <c r="Z79" s="1"/>
    </row>
    <row r="80" ht="12.75" hidden="1" customHeight="1">
      <c r="A80" s="1"/>
      <c r="B80" s="1"/>
      <c r="C80" s="1"/>
      <c r="D80" s="1"/>
      <c r="E80" s="1"/>
      <c r="F80" s="1"/>
      <c r="G80" s="1"/>
      <c r="H80" s="1"/>
      <c r="I80" s="1"/>
      <c r="J80" s="1"/>
      <c r="K80" s="1"/>
      <c r="L80" s="1"/>
      <c r="M80" s="103">
        <v>64.0</v>
      </c>
      <c r="N80" s="104" t="s">
        <v>335</v>
      </c>
      <c r="O80" s="112">
        <v>14.0</v>
      </c>
      <c r="P80" s="60"/>
      <c r="Q80" s="60"/>
      <c r="R80" s="60"/>
      <c r="S80" s="60"/>
      <c r="T80" s="45" t="s">
        <v>336</v>
      </c>
      <c r="U80" s="45" t="s">
        <v>337</v>
      </c>
      <c r="V80" s="1"/>
      <c r="W80" s="1"/>
      <c r="X80" s="1"/>
      <c r="Y80" s="1"/>
      <c r="Z80" s="1"/>
    </row>
    <row r="81" ht="12.75" hidden="1" customHeight="1">
      <c r="A81" s="1"/>
      <c r="B81" s="1"/>
      <c r="C81" s="1"/>
      <c r="D81" s="1"/>
      <c r="E81" s="1"/>
      <c r="F81" s="1"/>
      <c r="G81" s="1"/>
      <c r="H81" s="1"/>
      <c r="I81" s="1"/>
      <c r="J81" s="1"/>
      <c r="K81" s="1"/>
      <c r="L81" s="1"/>
      <c r="M81" s="103">
        <v>65.0</v>
      </c>
      <c r="N81" s="104" t="s">
        <v>338</v>
      </c>
      <c r="O81" s="112">
        <v>14.0</v>
      </c>
      <c r="P81" s="60"/>
      <c r="Q81" s="60"/>
      <c r="R81" s="60"/>
      <c r="S81" s="60"/>
      <c r="T81" s="45" t="s">
        <v>339</v>
      </c>
      <c r="U81" s="45" t="s">
        <v>340</v>
      </c>
      <c r="V81" s="1"/>
      <c r="W81" s="1"/>
      <c r="X81" s="1"/>
      <c r="Y81" s="1"/>
      <c r="Z81" s="1"/>
    </row>
    <row r="82" ht="12.75" hidden="1" customHeight="1">
      <c r="A82" s="1"/>
      <c r="B82" s="1"/>
      <c r="C82" s="1"/>
      <c r="D82" s="1"/>
      <c r="E82" s="1"/>
      <c r="F82" s="1"/>
      <c r="G82" s="1"/>
      <c r="H82" s="1"/>
      <c r="I82" s="1"/>
      <c r="J82" s="1"/>
      <c r="K82" s="1"/>
      <c r="L82" s="1"/>
      <c r="M82" s="103">
        <v>66.0</v>
      </c>
      <c r="N82" s="104" t="s">
        <v>341</v>
      </c>
      <c r="O82" s="112">
        <v>14.0</v>
      </c>
      <c r="P82" s="60"/>
      <c r="Q82" s="60"/>
      <c r="R82" s="60"/>
      <c r="S82" s="60"/>
      <c r="T82" s="45" t="s">
        <v>342</v>
      </c>
      <c r="U82" s="45" t="s">
        <v>343</v>
      </c>
      <c r="V82" s="1"/>
      <c r="W82" s="1"/>
      <c r="X82" s="1"/>
      <c r="Y82" s="1"/>
      <c r="Z82" s="1"/>
    </row>
    <row r="83" ht="12.75" hidden="1" customHeight="1">
      <c r="A83" s="1"/>
      <c r="B83" s="1"/>
      <c r="C83" s="1"/>
      <c r="D83" s="1"/>
      <c r="E83" s="1"/>
      <c r="F83" s="1"/>
      <c r="G83" s="1"/>
      <c r="H83" s="1"/>
      <c r="I83" s="1"/>
      <c r="J83" s="1"/>
      <c r="K83" s="1"/>
      <c r="L83" s="1"/>
      <c r="M83" s="103">
        <v>67.0</v>
      </c>
      <c r="N83" s="104" t="s">
        <v>344</v>
      </c>
      <c r="O83" s="112">
        <v>7.0</v>
      </c>
      <c r="P83" s="60"/>
      <c r="Q83" s="60"/>
      <c r="R83" s="60"/>
      <c r="S83" s="60"/>
      <c r="T83" s="45" t="s">
        <v>345</v>
      </c>
      <c r="U83" s="45" t="s">
        <v>346</v>
      </c>
      <c r="V83" s="1"/>
      <c r="W83" s="1"/>
      <c r="X83" s="1"/>
      <c r="Y83" s="1"/>
      <c r="Z83" s="1"/>
    </row>
    <row r="84" ht="12.75" hidden="1" customHeight="1">
      <c r="A84" s="1"/>
      <c r="B84" s="1"/>
      <c r="C84" s="1"/>
      <c r="D84" s="1"/>
      <c r="E84" s="1"/>
      <c r="F84" s="1"/>
      <c r="G84" s="1"/>
      <c r="H84" s="1"/>
      <c r="I84" s="1"/>
      <c r="J84" s="1"/>
      <c r="K84" s="1"/>
      <c r="L84" s="1"/>
      <c r="M84" s="103">
        <v>68.0</v>
      </c>
      <c r="N84" s="104" t="s">
        <v>347</v>
      </c>
      <c r="O84" s="112">
        <v>12.0</v>
      </c>
      <c r="P84" s="60"/>
      <c r="Q84" s="60"/>
      <c r="R84" s="60"/>
      <c r="S84" s="60"/>
      <c r="T84" s="45" t="s">
        <v>348</v>
      </c>
      <c r="U84" s="45" t="s">
        <v>349</v>
      </c>
      <c r="V84" s="1"/>
      <c r="W84" s="1"/>
      <c r="X84" s="1"/>
      <c r="Y84" s="1"/>
      <c r="Z84" s="1"/>
    </row>
    <row r="85" ht="12.75" hidden="1" customHeight="1">
      <c r="A85" s="1"/>
      <c r="B85" s="1"/>
      <c r="C85" s="1"/>
      <c r="D85" s="1"/>
      <c r="E85" s="1"/>
      <c r="F85" s="1"/>
      <c r="G85" s="1"/>
      <c r="H85" s="1"/>
      <c r="I85" s="1"/>
      <c r="J85" s="1"/>
      <c r="K85" s="1"/>
      <c r="L85" s="1"/>
      <c r="M85" s="103">
        <v>69.0</v>
      </c>
      <c r="N85" s="104" t="s">
        <v>350</v>
      </c>
      <c r="O85" s="112">
        <v>8.0</v>
      </c>
      <c r="P85" s="60"/>
      <c r="Q85" s="60"/>
      <c r="R85" s="60"/>
      <c r="S85" s="60"/>
      <c r="T85" s="45" t="s">
        <v>351</v>
      </c>
      <c r="U85" s="45" t="s">
        <v>352</v>
      </c>
      <c r="V85" s="1"/>
      <c r="W85" s="1"/>
      <c r="X85" s="1"/>
      <c r="Y85" s="1"/>
      <c r="Z85" s="1"/>
    </row>
    <row r="86" ht="12.75" hidden="1" customHeight="1">
      <c r="A86" s="1"/>
      <c r="B86" s="1"/>
      <c r="C86" s="1"/>
      <c r="D86" s="1"/>
      <c r="E86" s="1"/>
      <c r="F86" s="1"/>
      <c r="G86" s="1"/>
      <c r="H86" s="1"/>
      <c r="I86" s="1"/>
      <c r="J86" s="1"/>
      <c r="K86" s="1"/>
      <c r="L86" s="1"/>
      <c r="M86" s="103">
        <v>70.0</v>
      </c>
      <c r="N86" s="104" t="s">
        <v>353</v>
      </c>
      <c r="O86" s="112">
        <v>2.0</v>
      </c>
      <c r="P86" s="60"/>
      <c r="Q86" s="60"/>
      <c r="R86" s="60"/>
      <c r="S86" s="60"/>
      <c r="T86" s="45" t="s">
        <v>354</v>
      </c>
      <c r="U86" s="45" t="s">
        <v>355</v>
      </c>
      <c r="V86" s="1"/>
      <c r="W86" s="1"/>
      <c r="X86" s="1"/>
      <c r="Y86" s="1"/>
      <c r="Z86" s="1"/>
    </row>
    <row r="87" ht="12.75" hidden="1" customHeight="1">
      <c r="A87" s="1"/>
      <c r="B87" s="1"/>
      <c r="C87" s="1"/>
      <c r="D87" s="1"/>
      <c r="E87" s="1"/>
      <c r="F87" s="1"/>
      <c r="G87" s="1"/>
      <c r="H87" s="1"/>
      <c r="I87" s="1"/>
      <c r="J87" s="1"/>
      <c r="K87" s="1"/>
      <c r="L87" s="1"/>
      <c r="M87" s="103">
        <v>71.0</v>
      </c>
      <c r="N87" s="104" t="s">
        <v>356</v>
      </c>
      <c r="O87" s="112">
        <v>7.0</v>
      </c>
      <c r="P87" s="60"/>
      <c r="Q87" s="60"/>
      <c r="R87" s="60"/>
      <c r="S87" s="60"/>
      <c r="T87" s="45" t="s">
        <v>357</v>
      </c>
      <c r="U87" s="45" t="s">
        <v>358</v>
      </c>
      <c r="V87" s="1"/>
      <c r="W87" s="1"/>
      <c r="X87" s="1"/>
      <c r="Y87" s="1"/>
      <c r="Z87" s="1"/>
    </row>
    <row r="88" ht="12.75" hidden="1" customHeight="1">
      <c r="A88" s="1"/>
      <c r="B88" s="1"/>
      <c r="C88" s="1"/>
      <c r="D88" s="1"/>
      <c r="E88" s="1"/>
      <c r="F88" s="1"/>
      <c r="G88" s="1"/>
      <c r="H88" s="1"/>
      <c r="I88" s="1"/>
      <c r="J88" s="1"/>
      <c r="K88" s="1"/>
      <c r="L88" s="1"/>
      <c r="M88" s="103">
        <v>72.0</v>
      </c>
      <c r="N88" s="104" t="s">
        <v>359</v>
      </c>
      <c r="O88" s="112">
        <v>17.0</v>
      </c>
      <c r="P88" s="60"/>
      <c r="Q88" s="60"/>
      <c r="R88" s="60"/>
      <c r="S88" s="60"/>
      <c r="T88" s="45" t="s">
        <v>360</v>
      </c>
      <c r="U88" s="45" t="s">
        <v>361</v>
      </c>
      <c r="V88" s="1"/>
      <c r="W88" s="1"/>
      <c r="X88" s="1"/>
      <c r="Y88" s="1"/>
      <c r="Z88" s="1"/>
    </row>
    <row r="89" ht="12.75" hidden="1" customHeight="1">
      <c r="A89" s="1"/>
      <c r="B89" s="1"/>
      <c r="C89" s="1"/>
      <c r="D89" s="1"/>
      <c r="E89" s="1"/>
      <c r="F89" s="1"/>
      <c r="G89" s="1"/>
      <c r="H89" s="1"/>
      <c r="I89" s="1"/>
      <c r="J89" s="1"/>
      <c r="K89" s="1"/>
      <c r="L89" s="1"/>
      <c r="M89" s="103">
        <v>74.0</v>
      </c>
      <c r="N89" s="104" t="s">
        <v>362</v>
      </c>
      <c r="O89" s="112">
        <v>8.0</v>
      </c>
      <c r="P89" s="60"/>
      <c r="Q89" s="60"/>
      <c r="R89" s="60"/>
      <c r="S89" s="60"/>
      <c r="T89" s="45" t="s">
        <v>363</v>
      </c>
      <c r="U89" s="45" t="s">
        <v>364</v>
      </c>
      <c r="V89" s="1"/>
      <c r="W89" s="1"/>
      <c r="X89" s="1"/>
      <c r="Y89" s="1"/>
      <c r="Z89" s="1"/>
    </row>
    <row r="90" ht="12.75" hidden="1" customHeight="1">
      <c r="A90" s="1"/>
      <c r="B90" s="1"/>
      <c r="C90" s="1"/>
      <c r="D90" s="1"/>
      <c r="E90" s="1"/>
      <c r="F90" s="1"/>
      <c r="G90" s="1"/>
      <c r="H90" s="1"/>
      <c r="I90" s="1"/>
      <c r="J90" s="1"/>
      <c r="K90" s="1"/>
      <c r="L90" s="1"/>
      <c r="M90" s="103">
        <v>75.0</v>
      </c>
      <c r="N90" s="104" t="s">
        <v>365</v>
      </c>
      <c r="O90" s="112">
        <v>20.0</v>
      </c>
      <c r="P90" s="60"/>
      <c r="Q90" s="60"/>
      <c r="R90" s="60"/>
      <c r="S90" s="60"/>
      <c r="T90" s="45" t="s">
        <v>366</v>
      </c>
      <c r="U90" s="45" t="s">
        <v>367</v>
      </c>
      <c r="V90" s="1"/>
      <c r="W90" s="1"/>
      <c r="X90" s="1"/>
      <c r="Y90" s="1"/>
      <c r="Z90" s="1"/>
    </row>
    <row r="91" ht="12.75" hidden="1" customHeight="1">
      <c r="A91" s="1"/>
      <c r="B91" s="1"/>
      <c r="C91" s="1"/>
      <c r="D91" s="1"/>
      <c r="E91" s="1"/>
      <c r="F91" s="1"/>
      <c r="G91" s="1"/>
      <c r="H91" s="1"/>
      <c r="I91" s="1"/>
      <c r="J91" s="1"/>
      <c r="K91" s="1"/>
      <c r="L91" s="1"/>
      <c r="M91" s="103">
        <v>77.0</v>
      </c>
      <c r="N91" s="104" t="s">
        <v>368</v>
      </c>
      <c r="O91" s="112">
        <v>17.0</v>
      </c>
      <c r="P91" s="60"/>
      <c r="Q91" s="60"/>
      <c r="R91" s="60"/>
      <c r="S91" s="60"/>
      <c r="T91" s="45" t="s">
        <v>369</v>
      </c>
      <c r="U91" s="45" t="s">
        <v>370</v>
      </c>
      <c r="V91" s="1"/>
      <c r="W91" s="1"/>
      <c r="X91" s="1"/>
      <c r="Y91" s="1"/>
      <c r="Z91" s="1"/>
    </row>
    <row r="92" ht="12.75" hidden="1" customHeight="1">
      <c r="A92" s="1"/>
      <c r="B92" s="1"/>
      <c r="C92" s="1"/>
      <c r="D92" s="1"/>
      <c r="E92" s="1"/>
      <c r="F92" s="1"/>
      <c r="G92" s="1"/>
      <c r="H92" s="1"/>
      <c r="I92" s="1"/>
      <c r="J92" s="1"/>
      <c r="K92" s="1"/>
      <c r="L92" s="1"/>
      <c r="M92" s="103">
        <v>78.0</v>
      </c>
      <c r="N92" s="104" t="s">
        <v>371</v>
      </c>
      <c r="O92" s="112">
        <v>20.0</v>
      </c>
      <c r="P92" s="60"/>
      <c r="Q92" s="60"/>
      <c r="R92" s="60"/>
      <c r="S92" s="60"/>
      <c r="T92" s="45" t="s">
        <v>372</v>
      </c>
      <c r="U92" s="45" t="s">
        <v>373</v>
      </c>
      <c r="V92" s="1"/>
      <c r="W92" s="1"/>
      <c r="X92" s="1"/>
      <c r="Y92" s="1"/>
      <c r="Z92" s="1"/>
    </row>
    <row r="93" ht="12.75" hidden="1" customHeight="1">
      <c r="A93" s="1"/>
      <c r="B93" s="1"/>
      <c r="C93" s="1"/>
      <c r="D93" s="1"/>
      <c r="E93" s="1"/>
      <c r="F93" s="1"/>
      <c r="G93" s="1"/>
      <c r="H93" s="1"/>
      <c r="I93" s="1"/>
      <c r="J93" s="1"/>
      <c r="K93" s="1"/>
      <c r="L93" s="1"/>
      <c r="M93" s="103">
        <v>79.0</v>
      </c>
      <c r="N93" s="104" t="s">
        <v>374</v>
      </c>
      <c r="O93" s="112">
        <v>2.0</v>
      </c>
      <c r="P93" s="60"/>
      <c r="Q93" s="60"/>
      <c r="R93" s="60"/>
      <c r="S93" s="60"/>
      <c r="T93" s="45" t="s">
        <v>375</v>
      </c>
      <c r="U93" s="45" t="s">
        <v>376</v>
      </c>
      <c r="V93" s="1"/>
      <c r="W93" s="1"/>
      <c r="X93" s="1"/>
      <c r="Y93" s="1"/>
      <c r="Z93" s="1"/>
    </row>
    <row r="94" ht="12.75" hidden="1" customHeight="1">
      <c r="A94" s="1"/>
      <c r="B94" s="1"/>
      <c r="C94" s="1"/>
      <c r="D94" s="1"/>
      <c r="E94" s="1"/>
      <c r="F94" s="1"/>
      <c r="G94" s="1"/>
      <c r="H94" s="1"/>
      <c r="I94" s="1"/>
      <c r="J94" s="1"/>
      <c r="K94" s="1"/>
      <c r="L94" s="1"/>
      <c r="M94" s="103">
        <v>80.0</v>
      </c>
      <c r="N94" s="104" t="s">
        <v>377</v>
      </c>
      <c r="O94" s="112">
        <v>5.0</v>
      </c>
      <c r="P94" s="60"/>
      <c r="Q94" s="60"/>
      <c r="R94" s="60"/>
      <c r="S94" s="60"/>
      <c r="T94" s="45" t="s">
        <v>378</v>
      </c>
      <c r="U94" s="45" t="s">
        <v>379</v>
      </c>
      <c r="V94" s="1"/>
      <c r="W94" s="1"/>
      <c r="X94" s="1"/>
      <c r="Y94" s="1"/>
      <c r="Z94" s="1"/>
    </row>
    <row r="95" ht="12.75" hidden="1" customHeight="1">
      <c r="A95" s="1"/>
      <c r="B95" s="1"/>
      <c r="C95" s="1"/>
      <c r="D95" s="1"/>
      <c r="E95" s="1"/>
      <c r="F95" s="1"/>
      <c r="G95" s="1"/>
      <c r="H95" s="1"/>
      <c r="I95" s="1"/>
      <c r="J95" s="1"/>
      <c r="K95" s="1"/>
      <c r="L95" s="1"/>
      <c r="M95" s="103">
        <v>81.0</v>
      </c>
      <c r="N95" s="104" t="s">
        <v>380</v>
      </c>
      <c r="O95" s="112">
        <v>12.0</v>
      </c>
      <c r="P95" s="60"/>
      <c r="Q95" s="60"/>
      <c r="R95" s="60"/>
      <c r="S95" s="60"/>
      <c r="T95" s="45" t="s">
        <v>381</v>
      </c>
      <c r="U95" s="45" t="s">
        <v>382</v>
      </c>
      <c r="V95" s="1"/>
      <c r="W95" s="1"/>
      <c r="X95" s="1"/>
      <c r="Y95" s="1"/>
      <c r="Z95" s="1"/>
    </row>
    <row r="96" ht="12.75" hidden="1" customHeight="1">
      <c r="A96" s="1"/>
      <c r="B96" s="1"/>
      <c r="C96" s="1"/>
      <c r="D96" s="1"/>
      <c r="E96" s="1"/>
      <c r="F96" s="1"/>
      <c r="G96" s="1"/>
      <c r="H96" s="1"/>
      <c r="I96" s="1"/>
      <c r="J96" s="1"/>
      <c r="K96" s="1"/>
      <c r="L96" s="1"/>
      <c r="M96" s="103">
        <v>82.0</v>
      </c>
      <c r="N96" s="104" t="s">
        <v>383</v>
      </c>
      <c r="O96" s="112">
        <v>20.0</v>
      </c>
      <c r="P96" s="60"/>
      <c r="Q96" s="60"/>
      <c r="R96" s="60"/>
      <c r="S96" s="60"/>
      <c r="T96" s="45" t="s">
        <v>384</v>
      </c>
      <c r="U96" s="45" t="s">
        <v>385</v>
      </c>
      <c r="V96" s="1"/>
      <c r="W96" s="1"/>
      <c r="X96" s="1"/>
      <c r="Y96" s="1"/>
      <c r="Z96" s="1"/>
    </row>
    <row r="97" ht="12.75" hidden="1" customHeight="1">
      <c r="A97" s="1"/>
      <c r="B97" s="1"/>
      <c r="C97" s="1"/>
      <c r="D97" s="1"/>
      <c r="E97" s="1"/>
      <c r="F97" s="1"/>
      <c r="G97" s="1"/>
      <c r="H97" s="1"/>
      <c r="I97" s="1"/>
      <c r="J97" s="1"/>
      <c r="K97" s="1"/>
      <c r="L97" s="1"/>
      <c r="M97" s="103">
        <v>83.0</v>
      </c>
      <c r="N97" s="104" t="s">
        <v>386</v>
      </c>
      <c r="O97" s="112">
        <v>3.0</v>
      </c>
      <c r="P97" s="60"/>
      <c r="Q97" s="60"/>
      <c r="R97" s="60"/>
      <c r="S97" s="60"/>
      <c r="T97" s="45" t="s">
        <v>387</v>
      </c>
      <c r="U97" s="45" t="s">
        <v>388</v>
      </c>
      <c r="V97" s="1"/>
      <c r="W97" s="1"/>
      <c r="X97" s="1"/>
      <c r="Y97" s="1"/>
      <c r="Z97" s="1"/>
    </row>
    <row r="98" ht="12.75" hidden="1" customHeight="1">
      <c r="A98" s="1"/>
      <c r="B98" s="1"/>
      <c r="C98" s="1"/>
      <c r="D98" s="1"/>
      <c r="E98" s="1"/>
      <c r="F98" s="1"/>
      <c r="G98" s="1"/>
      <c r="H98" s="1"/>
      <c r="I98" s="1"/>
      <c r="J98" s="1"/>
      <c r="K98" s="1"/>
      <c r="L98" s="1"/>
      <c r="M98" s="103">
        <v>84.0</v>
      </c>
      <c r="N98" s="104" t="s">
        <v>389</v>
      </c>
      <c r="O98" s="112">
        <v>9.0</v>
      </c>
      <c r="P98" s="60"/>
      <c r="Q98" s="60"/>
      <c r="R98" s="60"/>
      <c r="S98" s="60"/>
      <c r="T98" s="45" t="s">
        <v>390</v>
      </c>
      <c r="U98" s="45" t="s">
        <v>391</v>
      </c>
      <c r="V98" s="1"/>
      <c r="W98" s="1"/>
      <c r="X98" s="1"/>
      <c r="Y98" s="1"/>
      <c r="Z98" s="1"/>
    </row>
    <row r="99" ht="12.75" hidden="1" customHeight="1">
      <c r="A99" s="1"/>
      <c r="B99" s="1"/>
      <c r="C99" s="1"/>
      <c r="D99" s="1"/>
      <c r="E99" s="1"/>
      <c r="F99" s="1"/>
      <c r="G99" s="1"/>
      <c r="H99" s="1"/>
      <c r="I99" s="1"/>
      <c r="J99" s="1"/>
      <c r="K99" s="1"/>
      <c r="L99" s="1"/>
      <c r="M99" s="103">
        <v>85.0</v>
      </c>
      <c r="N99" s="104" t="s">
        <v>392</v>
      </c>
      <c r="O99" s="112">
        <v>5.0</v>
      </c>
      <c r="P99" s="60"/>
      <c r="Q99" s="60"/>
      <c r="R99" s="60"/>
      <c r="S99" s="60"/>
      <c r="T99" s="45" t="s">
        <v>393</v>
      </c>
      <c r="U99" s="45" t="s">
        <v>394</v>
      </c>
      <c r="V99" s="1"/>
      <c r="W99" s="1"/>
      <c r="X99" s="1"/>
      <c r="Y99" s="1"/>
      <c r="Z99" s="1"/>
    </row>
    <row r="100" ht="12.75" hidden="1" customHeight="1">
      <c r="A100" s="1"/>
      <c r="B100" s="1"/>
      <c r="C100" s="1"/>
      <c r="D100" s="1"/>
      <c r="E100" s="1"/>
      <c r="F100" s="1"/>
      <c r="G100" s="1"/>
      <c r="H100" s="1"/>
      <c r="I100" s="1"/>
      <c r="J100" s="1"/>
      <c r="K100" s="1"/>
      <c r="L100" s="1"/>
      <c r="M100" s="103">
        <v>86.0</v>
      </c>
      <c r="N100" s="104" t="s">
        <v>395</v>
      </c>
      <c r="O100" s="112">
        <v>14.0</v>
      </c>
      <c r="P100" s="60"/>
      <c r="Q100" s="60"/>
      <c r="R100" s="60"/>
      <c r="S100" s="60"/>
      <c r="T100" s="45" t="s">
        <v>396</v>
      </c>
      <c r="U100" s="45" t="s">
        <v>397</v>
      </c>
      <c r="V100" s="1"/>
      <c r="W100" s="1"/>
      <c r="X100" s="1"/>
      <c r="Y100" s="1"/>
      <c r="Z100" s="1"/>
    </row>
    <row r="101" ht="12.75" hidden="1" customHeight="1">
      <c r="A101" s="1"/>
      <c r="B101" s="1"/>
      <c r="C101" s="1"/>
      <c r="D101" s="1"/>
      <c r="E101" s="1"/>
      <c r="F101" s="1"/>
      <c r="G101" s="1"/>
      <c r="H101" s="1"/>
      <c r="I101" s="1"/>
      <c r="J101" s="1"/>
      <c r="K101" s="1"/>
      <c r="L101" s="1"/>
      <c r="M101" s="103">
        <v>87.0</v>
      </c>
      <c r="N101" s="104" t="s">
        <v>398</v>
      </c>
      <c r="O101" s="112">
        <v>17.0</v>
      </c>
      <c r="P101" s="60"/>
      <c r="Q101" s="60"/>
      <c r="R101" s="60"/>
      <c r="S101" s="60"/>
      <c r="T101" s="45" t="s">
        <v>399</v>
      </c>
      <c r="U101" s="45" t="s">
        <v>400</v>
      </c>
      <c r="V101" s="1"/>
      <c r="W101" s="1"/>
      <c r="X101" s="1"/>
      <c r="Y101" s="1"/>
      <c r="Z101" s="1"/>
    </row>
    <row r="102" ht="12.75" hidden="1" customHeight="1">
      <c r="A102" s="1"/>
      <c r="B102" s="1"/>
      <c r="C102" s="1"/>
      <c r="D102" s="1"/>
      <c r="E102" s="1"/>
      <c r="F102" s="1"/>
      <c r="G102" s="1"/>
      <c r="H102" s="1"/>
      <c r="I102" s="1"/>
      <c r="J102" s="1"/>
      <c r="K102" s="1"/>
      <c r="L102" s="1"/>
      <c r="M102" s="103">
        <v>88.0</v>
      </c>
      <c r="N102" s="104" t="s">
        <v>401</v>
      </c>
      <c r="O102" s="112">
        <v>17.0</v>
      </c>
      <c r="P102" s="60"/>
      <c r="Q102" s="60"/>
      <c r="R102" s="60"/>
      <c r="S102" s="60"/>
      <c r="T102" s="45" t="s">
        <v>402</v>
      </c>
      <c r="U102" s="45" t="s">
        <v>403</v>
      </c>
      <c r="V102" s="1"/>
      <c r="W102" s="1"/>
      <c r="X102" s="1"/>
      <c r="Y102" s="1"/>
      <c r="Z102" s="1"/>
    </row>
    <row r="103" ht="12.75" hidden="1" customHeight="1">
      <c r="A103" s="1"/>
      <c r="B103" s="1"/>
      <c r="C103" s="1"/>
      <c r="D103" s="1"/>
      <c r="E103" s="1"/>
      <c r="F103" s="1"/>
      <c r="G103" s="1"/>
      <c r="H103" s="1"/>
      <c r="I103" s="1"/>
      <c r="J103" s="1"/>
      <c r="K103" s="1"/>
      <c r="L103" s="1"/>
      <c r="M103" s="103">
        <v>89.0</v>
      </c>
      <c r="N103" s="104" t="s">
        <v>404</v>
      </c>
      <c r="O103" s="112">
        <v>20.0</v>
      </c>
      <c r="P103" s="60"/>
      <c r="Q103" s="60"/>
      <c r="R103" s="60"/>
      <c r="S103" s="60"/>
      <c r="T103" s="45" t="s">
        <v>405</v>
      </c>
      <c r="U103" s="45" t="s">
        <v>406</v>
      </c>
      <c r="V103" s="1"/>
      <c r="W103" s="1"/>
      <c r="X103" s="1"/>
      <c r="Y103" s="1"/>
      <c r="Z103" s="1"/>
    </row>
    <row r="104" ht="12.75" hidden="1" customHeight="1">
      <c r="A104" s="1"/>
      <c r="B104" s="1"/>
      <c r="C104" s="1"/>
      <c r="D104" s="1"/>
      <c r="E104" s="1"/>
      <c r="F104" s="1"/>
      <c r="G104" s="1"/>
      <c r="H104" s="1"/>
      <c r="I104" s="1"/>
      <c r="J104" s="1"/>
      <c r="K104" s="1"/>
      <c r="L104" s="1"/>
      <c r="M104" s="103">
        <v>90.0</v>
      </c>
      <c r="N104" s="104" t="s">
        <v>407</v>
      </c>
      <c r="O104" s="112">
        <v>4.0</v>
      </c>
      <c r="P104" s="60"/>
      <c r="Q104" s="60"/>
      <c r="R104" s="60"/>
      <c r="S104" s="60"/>
      <c r="T104" s="45" t="s">
        <v>408</v>
      </c>
      <c r="U104" s="45" t="s">
        <v>409</v>
      </c>
      <c r="V104" s="1"/>
      <c r="W104" s="1"/>
      <c r="X104" s="1"/>
      <c r="Y104" s="1"/>
      <c r="Z104" s="1"/>
    </row>
    <row r="105" ht="12.75" hidden="1" customHeight="1">
      <c r="A105" s="1"/>
      <c r="B105" s="1"/>
      <c r="C105" s="1"/>
      <c r="D105" s="1"/>
      <c r="E105" s="1"/>
      <c r="F105" s="1"/>
      <c r="G105" s="1"/>
      <c r="H105" s="1"/>
      <c r="I105" s="1"/>
      <c r="J105" s="1"/>
      <c r="K105" s="1"/>
      <c r="L105" s="1"/>
      <c r="M105" s="103">
        <v>91.0</v>
      </c>
      <c r="N105" s="104" t="s">
        <v>410</v>
      </c>
      <c r="O105" s="112">
        <v>14.0</v>
      </c>
      <c r="P105" s="60"/>
      <c r="Q105" s="60"/>
      <c r="R105" s="60"/>
      <c r="S105" s="60"/>
      <c r="T105" s="45" t="s">
        <v>411</v>
      </c>
      <c r="U105" s="45" t="s">
        <v>412</v>
      </c>
      <c r="V105" s="1"/>
      <c r="W105" s="1"/>
      <c r="X105" s="1"/>
      <c r="Y105" s="1"/>
      <c r="Z105" s="1"/>
    </row>
    <row r="106" ht="12.75" hidden="1" customHeight="1">
      <c r="A106" s="1"/>
      <c r="B106" s="1"/>
      <c r="C106" s="1"/>
      <c r="D106" s="1"/>
      <c r="E106" s="1"/>
      <c r="F106" s="1"/>
      <c r="G106" s="1"/>
      <c r="H106" s="1"/>
      <c r="I106" s="1"/>
      <c r="J106" s="1"/>
      <c r="K106" s="1"/>
      <c r="L106" s="1"/>
      <c r="M106" s="103">
        <v>92.0</v>
      </c>
      <c r="N106" s="104" t="s">
        <v>413</v>
      </c>
      <c r="O106" s="112">
        <v>16.0</v>
      </c>
      <c r="P106" s="60"/>
      <c r="Q106" s="60"/>
      <c r="R106" s="60"/>
      <c r="S106" s="60"/>
      <c r="T106" s="45" t="s">
        <v>414</v>
      </c>
      <c r="U106" s="45" t="s">
        <v>415</v>
      </c>
      <c r="V106" s="1"/>
      <c r="W106" s="1"/>
      <c r="X106" s="1"/>
      <c r="Y106" s="1"/>
      <c r="Z106" s="1"/>
    </row>
    <row r="107" ht="12.75" hidden="1" customHeight="1">
      <c r="A107" s="1"/>
      <c r="B107" s="1"/>
      <c r="C107" s="1"/>
      <c r="D107" s="1"/>
      <c r="E107" s="1"/>
      <c r="F107" s="1"/>
      <c r="G107" s="1"/>
      <c r="H107" s="1"/>
      <c r="I107" s="1"/>
      <c r="J107" s="1"/>
      <c r="K107" s="1"/>
      <c r="L107" s="1"/>
      <c r="M107" s="103">
        <v>94.0</v>
      </c>
      <c r="N107" s="104" t="s">
        <v>416</v>
      </c>
      <c r="O107" s="112">
        <v>14.0</v>
      </c>
      <c r="P107" s="60"/>
      <c r="Q107" s="60"/>
      <c r="R107" s="60"/>
      <c r="S107" s="60"/>
      <c r="T107" s="45" t="s">
        <v>417</v>
      </c>
      <c r="U107" s="45" t="s">
        <v>418</v>
      </c>
      <c r="V107" s="1"/>
      <c r="W107" s="1"/>
      <c r="X107" s="1"/>
      <c r="Y107" s="1"/>
      <c r="Z107" s="1"/>
    </row>
    <row r="108" ht="12.75" hidden="1" customHeight="1">
      <c r="A108" s="1"/>
      <c r="B108" s="1"/>
      <c r="C108" s="1"/>
      <c r="D108" s="1"/>
      <c r="E108" s="1"/>
      <c r="F108" s="1"/>
      <c r="G108" s="1"/>
      <c r="H108" s="1"/>
      <c r="I108" s="1"/>
      <c r="J108" s="1"/>
      <c r="K108" s="1"/>
      <c r="L108" s="1"/>
      <c r="M108" s="103">
        <v>95.0</v>
      </c>
      <c r="N108" s="104" t="s">
        <v>419</v>
      </c>
      <c r="O108" s="112">
        <v>15.0</v>
      </c>
      <c r="P108" s="60"/>
      <c r="Q108" s="60"/>
      <c r="R108" s="60"/>
      <c r="S108" s="60"/>
      <c r="T108" s="45" t="s">
        <v>420</v>
      </c>
      <c r="U108" s="45" t="s">
        <v>421</v>
      </c>
      <c r="V108" s="1"/>
      <c r="W108" s="1"/>
      <c r="X108" s="1"/>
      <c r="Y108" s="1"/>
      <c r="Z108" s="1"/>
    </row>
    <row r="109" ht="12.75" hidden="1" customHeight="1">
      <c r="A109" s="1"/>
      <c r="B109" s="1"/>
      <c r="C109" s="1"/>
      <c r="D109" s="1"/>
      <c r="E109" s="1"/>
      <c r="F109" s="1"/>
      <c r="G109" s="1"/>
      <c r="H109" s="1"/>
      <c r="I109" s="1"/>
      <c r="J109" s="1"/>
      <c r="K109" s="1"/>
      <c r="L109" s="1"/>
      <c r="M109" s="103">
        <v>96.0</v>
      </c>
      <c r="N109" s="104" t="s">
        <v>422</v>
      </c>
      <c r="O109" s="112">
        <v>6.0</v>
      </c>
      <c r="P109" s="60"/>
      <c r="Q109" s="60"/>
      <c r="R109" s="60"/>
      <c r="S109" s="60"/>
      <c r="T109" s="45" t="s">
        <v>423</v>
      </c>
      <c r="U109" s="45" t="s">
        <v>424</v>
      </c>
      <c r="V109" s="1"/>
      <c r="W109" s="1"/>
      <c r="X109" s="1"/>
      <c r="Y109" s="1"/>
      <c r="Z109" s="1"/>
    </row>
    <row r="110" ht="12.75" hidden="1" customHeight="1">
      <c r="A110" s="1"/>
      <c r="B110" s="1"/>
      <c r="C110" s="1"/>
      <c r="D110" s="1"/>
      <c r="E110" s="1"/>
      <c r="F110" s="1"/>
      <c r="G110" s="1"/>
      <c r="H110" s="1"/>
      <c r="I110" s="1"/>
      <c r="J110" s="1"/>
      <c r="K110" s="1"/>
      <c r="L110" s="1"/>
      <c r="M110" s="103">
        <v>97.0</v>
      </c>
      <c r="N110" s="104" t="s">
        <v>425</v>
      </c>
      <c r="O110" s="112">
        <v>1.0</v>
      </c>
      <c r="P110" s="60"/>
      <c r="Q110" s="60"/>
      <c r="R110" s="60"/>
      <c r="S110" s="60"/>
      <c r="T110" s="45" t="s">
        <v>426</v>
      </c>
      <c r="U110" s="45" t="s">
        <v>427</v>
      </c>
      <c r="V110" s="1"/>
      <c r="W110" s="1"/>
      <c r="X110" s="1"/>
      <c r="Y110" s="1"/>
      <c r="Z110" s="1"/>
    </row>
    <row r="111" ht="12.75" hidden="1" customHeight="1">
      <c r="A111" s="1"/>
      <c r="B111" s="1"/>
      <c r="C111" s="1"/>
      <c r="D111" s="1"/>
      <c r="E111" s="1"/>
      <c r="F111" s="1"/>
      <c r="G111" s="1"/>
      <c r="H111" s="1"/>
      <c r="I111" s="1"/>
      <c r="J111" s="1"/>
      <c r="K111" s="1"/>
      <c r="L111" s="1"/>
      <c r="M111" s="103">
        <v>98.0</v>
      </c>
      <c r="N111" s="104" t="s">
        <v>428</v>
      </c>
      <c r="O111" s="112">
        <v>19.0</v>
      </c>
      <c r="P111" s="60"/>
      <c r="Q111" s="60"/>
      <c r="R111" s="60"/>
      <c r="S111" s="60"/>
      <c r="T111" s="45" t="s">
        <v>429</v>
      </c>
      <c r="U111" s="45" t="s">
        <v>430</v>
      </c>
      <c r="V111" s="1"/>
      <c r="W111" s="1"/>
      <c r="X111" s="1"/>
      <c r="Y111" s="1"/>
      <c r="Z111" s="1"/>
    </row>
    <row r="112" ht="12.75" hidden="1" customHeight="1">
      <c r="A112" s="1"/>
      <c r="B112" s="1"/>
      <c r="C112" s="1"/>
      <c r="D112" s="1"/>
      <c r="E112" s="1"/>
      <c r="F112" s="1"/>
      <c r="G112" s="1"/>
      <c r="H112" s="1"/>
      <c r="I112" s="1"/>
      <c r="J112" s="1"/>
      <c r="K112" s="1"/>
      <c r="L112" s="1"/>
      <c r="M112" s="103">
        <v>99.0</v>
      </c>
      <c r="N112" s="104" t="s">
        <v>431</v>
      </c>
      <c r="O112" s="112">
        <v>4.0</v>
      </c>
      <c r="P112" s="60"/>
      <c r="Q112" s="60"/>
      <c r="R112" s="60"/>
      <c r="S112" s="60"/>
      <c r="T112" s="45" t="s">
        <v>432</v>
      </c>
      <c r="U112" s="45" t="s">
        <v>433</v>
      </c>
      <c r="V112" s="1"/>
      <c r="W112" s="1"/>
      <c r="X112" s="1"/>
      <c r="Y112" s="1"/>
      <c r="Z112" s="1"/>
    </row>
    <row r="113" ht="12.75" hidden="1" customHeight="1">
      <c r="A113" s="1"/>
      <c r="B113" s="1"/>
      <c r="C113" s="1"/>
      <c r="D113" s="1"/>
      <c r="E113" s="1"/>
      <c r="F113" s="1"/>
      <c r="G113" s="1"/>
      <c r="H113" s="1"/>
      <c r="I113" s="1"/>
      <c r="J113" s="1"/>
      <c r="K113" s="1"/>
      <c r="L113" s="1"/>
      <c r="M113" s="103">
        <v>100.0</v>
      </c>
      <c r="N113" s="104" t="s">
        <v>434</v>
      </c>
      <c r="O113" s="112">
        <v>17.0</v>
      </c>
      <c r="P113" s="60"/>
      <c r="Q113" s="60"/>
      <c r="R113" s="60"/>
      <c r="S113" s="60"/>
      <c r="T113" s="45" t="s">
        <v>435</v>
      </c>
      <c r="U113" s="45" t="s">
        <v>436</v>
      </c>
      <c r="V113" s="1"/>
      <c r="W113" s="1"/>
      <c r="X113" s="1"/>
      <c r="Y113" s="1"/>
      <c r="Z113" s="1"/>
    </row>
    <row r="114" ht="12.75" hidden="1" customHeight="1">
      <c r="A114" s="1"/>
      <c r="B114" s="1"/>
      <c r="C114" s="1"/>
      <c r="D114" s="1"/>
      <c r="E114" s="1"/>
      <c r="F114" s="1"/>
      <c r="G114" s="1"/>
      <c r="H114" s="1"/>
      <c r="I114" s="1"/>
      <c r="J114" s="1"/>
      <c r="K114" s="1"/>
      <c r="L114" s="1"/>
      <c r="M114" s="103">
        <v>101.0</v>
      </c>
      <c r="N114" s="104" t="s">
        <v>437</v>
      </c>
      <c r="O114" s="112">
        <v>1.0</v>
      </c>
      <c r="P114" s="60"/>
      <c r="Q114" s="60"/>
      <c r="R114" s="60"/>
      <c r="S114" s="60"/>
      <c r="T114" s="45" t="s">
        <v>438</v>
      </c>
      <c r="U114" s="45" t="s">
        <v>439</v>
      </c>
      <c r="V114" s="1"/>
      <c r="W114" s="1"/>
      <c r="X114" s="1"/>
      <c r="Y114" s="1"/>
      <c r="Z114" s="1"/>
    </row>
    <row r="115" ht="12.75" hidden="1" customHeight="1">
      <c r="A115" s="1"/>
      <c r="B115" s="1"/>
      <c r="C115" s="1"/>
      <c r="D115" s="1"/>
      <c r="E115" s="1"/>
      <c r="F115" s="1"/>
      <c r="G115" s="1"/>
      <c r="H115" s="1"/>
      <c r="I115" s="1"/>
      <c r="J115" s="1"/>
      <c r="K115" s="1"/>
      <c r="L115" s="1"/>
      <c r="M115" s="103">
        <v>102.0</v>
      </c>
      <c r="N115" s="104" t="s">
        <v>440</v>
      </c>
      <c r="O115" s="112">
        <v>3.0</v>
      </c>
      <c r="P115" s="60"/>
      <c r="Q115" s="60"/>
      <c r="R115" s="60"/>
      <c r="S115" s="60"/>
      <c r="T115" s="45" t="s">
        <v>441</v>
      </c>
      <c r="U115" s="45" t="s">
        <v>442</v>
      </c>
      <c r="V115" s="1"/>
      <c r="W115" s="1"/>
      <c r="X115" s="1"/>
      <c r="Y115" s="1"/>
      <c r="Z115" s="1"/>
    </row>
    <row r="116" ht="12.75" hidden="1" customHeight="1">
      <c r="A116" s="1"/>
      <c r="B116" s="1"/>
      <c r="C116" s="1"/>
      <c r="D116" s="1"/>
      <c r="E116" s="1"/>
      <c r="F116" s="1"/>
      <c r="G116" s="1"/>
      <c r="H116" s="1"/>
      <c r="I116" s="1"/>
      <c r="J116" s="1"/>
      <c r="K116" s="1"/>
      <c r="L116" s="1"/>
      <c r="M116" s="103">
        <v>103.0</v>
      </c>
      <c r="N116" s="104" t="s">
        <v>443</v>
      </c>
      <c r="O116" s="112">
        <v>14.0</v>
      </c>
      <c r="P116" s="60"/>
      <c r="Q116" s="60"/>
      <c r="R116" s="60"/>
      <c r="S116" s="60"/>
      <c r="T116" s="45" t="s">
        <v>444</v>
      </c>
      <c r="U116" s="45" t="s">
        <v>445</v>
      </c>
      <c r="V116" s="1"/>
      <c r="W116" s="1"/>
      <c r="X116" s="1"/>
      <c r="Y116" s="1"/>
      <c r="Z116" s="1"/>
    </row>
    <row r="117" ht="12.75" hidden="1" customHeight="1">
      <c r="A117" s="1"/>
      <c r="B117" s="1"/>
      <c r="C117" s="1"/>
      <c r="D117" s="1"/>
      <c r="E117" s="1"/>
      <c r="F117" s="1"/>
      <c r="G117" s="1"/>
      <c r="H117" s="1"/>
      <c r="I117" s="1"/>
      <c r="J117" s="1"/>
      <c r="K117" s="1"/>
      <c r="L117" s="1"/>
      <c r="M117" s="103">
        <v>104.0</v>
      </c>
      <c r="N117" s="104" t="s">
        <v>446</v>
      </c>
      <c r="O117" s="112">
        <v>6.0</v>
      </c>
      <c r="P117" s="60"/>
      <c r="Q117" s="60"/>
      <c r="R117" s="60"/>
      <c r="S117" s="60"/>
      <c r="T117" s="45" t="s">
        <v>447</v>
      </c>
      <c r="U117" s="45" t="s">
        <v>448</v>
      </c>
      <c r="V117" s="1"/>
      <c r="W117" s="1"/>
      <c r="X117" s="1"/>
      <c r="Y117" s="1"/>
      <c r="Z117" s="1"/>
    </row>
    <row r="118" ht="12.75" hidden="1" customHeight="1">
      <c r="A118" s="1"/>
      <c r="B118" s="1"/>
      <c r="C118" s="1"/>
      <c r="D118" s="1"/>
      <c r="E118" s="1"/>
      <c r="F118" s="1"/>
      <c r="G118" s="1"/>
      <c r="H118" s="1"/>
      <c r="I118" s="1"/>
      <c r="J118" s="1"/>
      <c r="K118" s="1"/>
      <c r="L118" s="1"/>
      <c r="M118" s="103">
        <v>105.0</v>
      </c>
      <c r="N118" s="104" t="s">
        <v>449</v>
      </c>
      <c r="O118" s="112">
        <v>7.0</v>
      </c>
      <c r="P118" s="60"/>
      <c r="Q118" s="60"/>
      <c r="R118" s="60"/>
      <c r="S118" s="60"/>
      <c r="T118" s="45" t="s">
        <v>450</v>
      </c>
      <c r="U118" s="45" t="s">
        <v>451</v>
      </c>
      <c r="V118" s="1"/>
      <c r="W118" s="1"/>
      <c r="X118" s="1"/>
      <c r="Y118" s="1"/>
      <c r="Z118" s="1"/>
    </row>
    <row r="119" ht="12.75" hidden="1" customHeight="1">
      <c r="A119" s="1"/>
      <c r="B119" s="1"/>
      <c r="C119" s="1"/>
      <c r="D119" s="1"/>
      <c r="E119" s="1"/>
      <c r="F119" s="1"/>
      <c r="G119" s="1"/>
      <c r="H119" s="1"/>
      <c r="I119" s="1"/>
      <c r="J119" s="1"/>
      <c r="K119" s="1"/>
      <c r="L119" s="1"/>
      <c r="M119" s="103">
        <v>106.0</v>
      </c>
      <c r="N119" s="104" t="s">
        <v>452</v>
      </c>
      <c r="O119" s="112">
        <v>14.0</v>
      </c>
      <c r="P119" s="60"/>
      <c r="Q119" s="60"/>
      <c r="R119" s="60"/>
      <c r="S119" s="60"/>
      <c r="T119" s="45" t="s">
        <v>453</v>
      </c>
      <c r="U119" s="45" t="s">
        <v>454</v>
      </c>
      <c r="V119" s="1"/>
      <c r="W119" s="1"/>
      <c r="X119" s="1"/>
      <c r="Y119" s="1"/>
      <c r="Z119" s="1"/>
    </row>
    <row r="120" ht="12.75" hidden="1" customHeight="1">
      <c r="A120" s="1"/>
      <c r="B120" s="1"/>
      <c r="C120" s="1"/>
      <c r="D120" s="1"/>
      <c r="E120" s="1"/>
      <c r="F120" s="1"/>
      <c r="G120" s="1"/>
      <c r="H120" s="1"/>
      <c r="I120" s="1"/>
      <c r="J120" s="1"/>
      <c r="K120" s="1"/>
      <c r="L120" s="1"/>
      <c r="M120" s="103">
        <v>107.0</v>
      </c>
      <c r="N120" s="104" t="s">
        <v>455</v>
      </c>
      <c r="O120" s="112">
        <v>6.0</v>
      </c>
      <c r="P120" s="60"/>
      <c r="Q120" s="60"/>
      <c r="R120" s="60"/>
      <c r="S120" s="60"/>
      <c r="T120" s="45" t="s">
        <v>456</v>
      </c>
      <c r="U120" s="45" t="s">
        <v>457</v>
      </c>
      <c r="V120" s="1"/>
      <c r="W120" s="1"/>
      <c r="X120" s="1"/>
      <c r="Y120" s="1"/>
      <c r="Z120" s="1"/>
    </row>
    <row r="121" ht="12.75" hidden="1" customHeight="1">
      <c r="A121" s="1"/>
      <c r="B121" s="1"/>
      <c r="C121" s="1"/>
      <c r="D121" s="1"/>
      <c r="E121" s="1"/>
      <c r="F121" s="1"/>
      <c r="G121" s="1"/>
      <c r="H121" s="1"/>
      <c r="I121" s="1"/>
      <c r="J121" s="1"/>
      <c r="K121" s="1"/>
      <c r="L121" s="1"/>
      <c r="M121" s="103">
        <v>108.0</v>
      </c>
      <c r="N121" s="104" t="s">
        <v>458</v>
      </c>
      <c r="O121" s="112">
        <v>2.0</v>
      </c>
      <c r="P121" s="60"/>
      <c r="Q121" s="60"/>
      <c r="R121" s="60"/>
      <c r="S121" s="60"/>
      <c r="T121" s="45" t="s">
        <v>459</v>
      </c>
      <c r="U121" s="45" t="s">
        <v>460</v>
      </c>
      <c r="V121" s="1"/>
      <c r="W121" s="1"/>
      <c r="X121" s="1"/>
      <c r="Y121" s="1"/>
      <c r="Z121" s="1"/>
    </row>
    <row r="122" ht="12.75" hidden="1" customHeight="1">
      <c r="A122" s="1"/>
      <c r="B122" s="1"/>
      <c r="C122" s="1"/>
      <c r="D122" s="1"/>
      <c r="E122" s="1"/>
      <c r="F122" s="1"/>
      <c r="G122" s="1"/>
      <c r="H122" s="1"/>
      <c r="I122" s="1"/>
      <c r="J122" s="1"/>
      <c r="K122" s="1"/>
      <c r="L122" s="1"/>
      <c r="M122" s="103">
        <v>110.0</v>
      </c>
      <c r="N122" s="104" t="s">
        <v>461</v>
      </c>
      <c r="O122" s="112">
        <v>14.0</v>
      </c>
      <c r="P122" s="60"/>
      <c r="Q122" s="60"/>
      <c r="R122" s="60"/>
      <c r="S122" s="60"/>
      <c r="T122" s="45" t="s">
        <v>462</v>
      </c>
      <c r="U122" s="45" t="s">
        <v>463</v>
      </c>
      <c r="V122" s="1"/>
      <c r="W122" s="1"/>
      <c r="X122" s="1"/>
      <c r="Y122" s="1"/>
      <c r="Z122" s="1"/>
    </row>
    <row r="123" ht="12.75" hidden="1" customHeight="1">
      <c r="A123" s="1"/>
      <c r="B123" s="1"/>
      <c r="C123" s="1"/>
      <c r="D123" s="1"/>
      <c r="E123" s="1"/>
      <c r="F123" s="1"/>
      <c r="G123" s="1"/>
      <c r="H123" s="1"/>
      <c r="I123" s="1"/>
      <c r="J123" s="1"/>
      <c r="K123" s="1"/>
      <c r="L123" s="1"/>
      <c r="M123" s="103">
        <v>111.0</v>
      </c>
      <c r="N123" s="104" t="s">
        <v>464</v>
      </c>
      <c r="O123" s="112">
        <v>14.0</v>
      </c>
      <c r="P123" s="60"/>
      <c r="Q123" s="60"/>
      <c r="R123" s="60"/>
      <c r="S123" s="60"/>
      <c r="T123" s="45" t="s">
        <v>465</v>
      </c>
      <c r="U123" s="45" t="s">
        <v>466</v>
      </c>
      <c r="V123" s="1"/>
      <c r="W123" s="1"/>
      <c r="X123" s="1"/>
      <c r="Y123" s="1"/>
      <c r="Z123" s="1"/>
    </row>
    <row r="124" ht="12.75" hidden="1" customHeight="1">
      <c r="A124" s="1"/>
      <c r="B124" s="1"/>
      <c r="C124" s="1"/>
      <c r="D124" s="1"/>
      <c r="E124" s="1"/>
      <c r="F124" s="1"/>
      <c r="G124" s="1"/>
      <c r="H124" s="1"/>
      <c r="I124" s="1"/>
      <c r="J124" s="1"/>
      <c r="K124" s="1"/>
      <c r="L124" s="1"/>
      <c r="M124" s="103">
        <v>113.0</v>
      </c>
      <c r="N124" s="104" t="s">
        <v>467</v>
      </c>
      <c r="O124" s="112">
        <v>15.0</v>
      </c>
      <c r="P124" s="60"/>
      <c r="Q124" s="60"/>
      <c r="R124" s="60"/>
      <c r="S124" s="60"/>
      <c r="T124" s="45" t="s">
        <v>468</v>
      </c>
      <c r="U124" s="45" t="s">
        <v>469</v>
      </c>
      <c r="V124" s="1"/>
      <c r="W124" s="1"/>
      <c r="X124" s="1"/>
      <c r="Y124" s="1"/>
      <c r="Z124" s="1"/>
    </row>
    <row r="125" ht="12.75" hidden="1" customHeight="1">
      <c r="A125" s="1"/>
      <c r="B125" s="1"/>
      <c r="C125" s="1"/>
      <c r="D125" s="1"/>
      <c r="E125" s="1"/>
      <c r="F125" s="1"/>
      <c r="G125" s="1"/>
      <c r="H125" s="1"/>
      <c r="I125" s="1"/>
      <c r="J125" s="1"/>
      <c r="K125" s="1"/>
      <c r="L125" s="1"/>
      <c r="M125" s="103">
        <v>114.0</v>
      </c>
      <c r="N125" s="104" t="s">
        <v>470</v>
      </c>
      <c r="O125" s="112">
        <v>1.0</v>
      </c>
      <c r="P125" s="60"/>
      <c r="Q125" s="60"/>
      <c r="R125" s="60"/>
      <c r="S125" s="60"/>
      <c r="T125" s="45" t="s">
        <v>471</v>
      </c>
      <c r="U125" s="45" t="s">
        <v>472</v>
      </c>
      <c r="V125" s="1"/>
      <c r="W125" s="1"/>
      <c r="X125" s="1"/>
      <c r="Y125" s="1"/>
      <c r="Z125" s="1"/>
    </row>
    <row r="126" ht="12.75" hidden="1" customHeight="1">
      <c r="A126" s="1"/>
      <c r="B126" s="1"/>
      <c r="C126" s="1"/>
      <c r="D126" s="1"/>
      <c r="E126" s="1"/>
      <c r="F126" s="1"/>
      <c r="G126" s="1"/>
      <c r="H126" s="1"/>
      <c r="I126" s="1"/>
      <c r="J126" s="1"/>
      <c r="K126" s="1"/>
      <c r="L126" s="1"/>
      <c r="M126" s="103">
        <v>115.0</v>
      </c>
      <c r="N126" s="104" t="s">
        <v>473</v>
      </c>
      <c r="O126" s="112">
        <v>6.0</v>
      </c>
      <c r="P126" s="60"/>
      <c r="Q126" s="60"/>
      <c r="R126" s="60"/>
      <c r="S126" s="60"/>
      <c r="T126" s="45" t="s">
        <v>474</v>
      </c>
      <c r="U126" s="45" t="s">
        <v>475</v>
      </c>
      <c r="V126" s="1"/>
      <c r="W126" s="1"/>
      <c r="X126" s="1"/>
      <c r="Y126" s="1"/>
      <c r="Z126" s="1"/>
    </row>
    <row r="127" ht="12.75" hidden="1" customHeight="1">
      <c r="A127" s="1"/>
      <c r="B127" s="1"/>
      <c r="C127" s="1"/>
      <c r="D127" s="1"/>
      <c r="E127" s="1"/>
      <c r="F127" s="1"/>
      <c r="G127" s="1"/>
      <c r="H127" s="1"/>
      <c r="I127" s="1"/>
      <c r="J127" s="1"/>
      <c r="K127" s="1"/>
      <c r="L127" s="1"/>
      <c r="M127" s="103">
        <v>116.0</v>
      </c>
      <c r="N127" s="104" t="s">
        <v>476</v>
      </c>
      <c r="O127" s="112">
        <v>14.0</v>
      </c>
      <c r="P127" s="60"/>
      <c r="Q127" s="60"/>
      <c r="R127" s="60"/>
      <c r="S127" s="60"/>
      <c r="T127" s="45" t="s">
        <v>477</v>
      </c>
      <c r="U127" s="45" t="s">
        <v>478</v>
      </c>
      <c r="V127" s="1"/>
      <c r="W127" s="1"/>
      <c r="X127" s="1"/>
      <c r="Y127" s="1"/>
      <c r="Z127" s="1"/>
    </row>
    <row r="128" ht="12.75" hidden="1" customHeight="1">
      <c r="A128" s="1"/>
      <c r="B128" s="1"/>
      <c r="C128" s="1"/>
      <c r="D128" s="1"/>
      <c r="E128" s="1"/>
      <c r="F128" s="1"/>
      <c r="G128" s="1"/>
      <c r="H128" s="1"/>
      <c r="I128" s="1"/>
      <c r="J128" s="1"/>
      <c r="K128" s="1"/>
      <c r="L128" s="1"/>
      <c r="M128" s="103">
        <v>117.0</v>
      </c>
      <c r="N128" s="104" t="s">
        <v>479</v>
      </c>
      <c r="O128" s="112">
        <v>8.0</v>
      </c>
      <c r="P128" s="60"/>
      <c r="Q128" s="60"/>
      <c r="R128" s="60"/>
      <c r="S128" s="60"/>
      <c r="T128" s="45" t="s">
        <v>480</v>
      </c>
      <c r="U128" s="45" t="s">
        <v>481</v>
      </c>
      <c r="V128" s="1"/>
      <c r="W128" s="1"/>
      <c r="X128" s="1"/>
      <c r="Y128" s="1"/>
      <c r="Z128" s="1"/>
    </row>
    <row r="129" ht="12.75" hidden="1" customHeight="1">
      <c r="A129" s="1"/>
      <c r="B129" s="1"/>
      <c r="C129" s="1"/>
      <c r="D129" s="1"/>
      <c r="E129" s="1"/>
      <c r="F129" s="1"/>
      <c r="G129" s="1"/>
      <c r="H129" s="1"/>
      <c r="I129" s="1"/>
      <c r="J129" s="1"/>
      <c r="K129" s="1"/>
      <c r="L129" s="1"/>
      <c r="M129" s="103">
        <v>118.0</v>
      </c>
      <c r="N129" s="104" t="s">
        <v>482</v>
      </c>
      <c r="O129" s="112">
        <v>12.0</v>
      </c>
      <c r="P129" s="60"/>
      <c r="Q129" s="60"/>
      <c r="R129" s="60"/>
      <c r="S129" s="60"/>
      <c r="T129" s="45" t="s">
        <v>483</v>
      </c>
      <c r="U129" s="45" t="s">
        <v>484</v>
      </c>
      <c r="V129" s="1"/>
      <c r="W129" s="1"/>
      <c r="X129" s="1"/>
      <c r="Y129" s="1"/>
      <c r="Z129" s="1"/>
    </row>
    <row r="130" ht="12.75" hidden="1" customHeight="1">
      <c r="A130" s="1"/>
      <c r="B130" s="1"/>
      <c r="C130" s="1"/>
      <c r="D130" s="1"/>
      <c r="E130" s="1"/>
      <c r="F130" s="1"/>
      <c r="G130" s="1"/>
      <c r="H130" s="1"/>
      <c r="I130" s="1"/>
      <c r="J130" s="1"/>
      <c r="K130" s="1"/>
      <c r="L130" s="1"/>
      <c r="M130" s="103">
        <v>119.0</v>
      </c>
      <c r="N130" s="104" t="s">
        <v>485</v>
      </c>
      <c r="O130" s="112">
        <v>7.0</v>
      </c>
      <c r="P130" s="60"/>
      <c r="Q130" s="60"/>
      <c r="R130" s="60"/>
      <c r="S130" s="60"/>
      <c r="T130" s="45" t="s">
        <v>486</v>
      </c>
      <c r="U130" s="45" t="s">
        <v>487</v>
      </c>
      <c r="V130" s="1"/>
      <c r="W130" s="1"/>
      <c r="X130" s="1"/>
      <c r="Y130" s="1"/>
      <c r="Z130" s="1"/>
    </row>
    <row r="131" ht="12.75" hidden="1" customHeight="1">
      <c r="A131" s="1"/>
      <c r="B131" s="1"/>
      <c r="C131" s="1"/>
      <c r="D131" s="1"/>
      <c r="E131" s="1"/>
      <c r="F131" s="1"/>
      <c r="G131" s="1"/>
      <c r="H131" s="1"/>
      <c r="I131" s="1"/>
      <c r="J131" s="1"/>
      <c r="K131" s="1"/>
      <c r="L131" s="1"/>
      <c r="M131" s="103">
        <v>120.0</v>
      </c>
      <c r="N131" s="104" t="s">
        <v>488</v>
      </c>
      <c r="O131" s="112">
        <v>4.0</v>
      </c>
      <c r="P131" s="60"/>
      <c r="Q131" s="60"/>
      <c r="R131" s="60"/>
      <c r="S131" s="60"/>
      <c r="T131" s="45" t="s">
        <v>489</v>
      </c>
      <c r="U131" s="45" t="s">
        <v>490</v>
      </c>
      <c r="V131" s="1"/>
      <c r="W131" s="1"/>
      <c r="X131" s="1"/>
      <c r="Y131" s="1"/>
      <c r="Z131" s="1"/>
    </row>
    <row r="132" ht="12.75" hidden="1" customHeight="1">
      <c r="A132" s="1"/>
      <c r="B132" s="1"/>
      <c r="C132" s="1"/>
      <c r="D132" s="1"/>
      <c r="E132" s="1"/>
      <c r="F132" s="1"/>
      <c r="G132" s="1"/>
      <c r="H132" s="1"/>
      <c r="I132" s="1"/>
      <c r="J132" s="1"/>
      <c r="K132" s="1"/>
      <c r="L132" s="1"/>
      <c r="M132" s="103">
        <v>121.0</v>
      </c>
      <c r="N132" s="104" t="s">
        <v>491</v>
      </c>
      <c r="O132" s="112">
        <v>3.0</v>
      </c>
      <c r="P132" s="60"/>
      <c r="Q132" s="60"/>
      <c r="R132" s="60"/>
      <c r="S132" s="60"/>
      <c r="T132" s="45" t="s">
        <v>492</v>
      </c>
      <c r="U132" s="45" t="s">
        <v>493</v>
      </c>
      <c r="V132" s="1"/>
      <c r="W132" s="1"/>
      <c r="X132" s="1"/>
      <c r="Y132" s="1"/>
      <c r="Z132" s="1"/>
    </row>
    <row r="133" ht="12.75" hidden="1" customHeight="1">
      <c r="A133" s="1"/>
      <c r="B133" s="1"/>
      <c r="C133" s="1"/>
      <c r="D133" s="1"/>
      <c r="E133" s="1"/>
      <c r="F133" s="1"/>
      <c r="G133" s="1"/>
      <c r="H133" s="1"/>
      <c r="I133" s="1"/>
      <c r="J133" s="1"/>
      <c r="K133" s="1"/>
      <c r="L133" s="1"/>
      <c r="M133" s="103">
        <v>122.0</v>
      </c>
      <c r="N133" s="104" t="s">
        <v>494</v>
      </c>
      <c r="O133" s="112">
        <v>6.0</v>
      </c>
      <c r="P133" s="60"/>
      <c r="Q133" s="60"/>
      <c r="R133" s="60"/>
      <c r="S133" s="60"/>
      <c r="T133" s="45" t="s">
        <v>495</v>
      </c>
      <c r="U133" s="45" t="s">
        <v>496</v>
      </c>
      <c r="V133" s="1"/>
      <c r="W133" s="1"/>
      <c r="X133" s="1"/>
      <c r="Y133" s="1"/>
      <c r="Z133" s="1"/>
    </row>
    <row r="134" ht="12.75" hidden="1" customHeight="1">
      <c r="A134" s="1"/>
      <c r="B134" s="1"/>
      <c r="C134" s="1"/>
      <c r="D134" s="1"/>
      <c r="E134" s="1"/>
      <c r="F134" s="1"/>
      <c r="G134" s="1"/>
      <c r="H134" s="1"/>
      <c r="I134" s="1"/>
      <c r="J134" s="1"/>
      <c r="K134" s="1"/>
      <c r="L134" s="1"/>
      <c r="M134" s="103">
        <v>123.0</v>
      </c>
      <c r="N134" s="104" t="s">
        <v>497</v>
      </c>
      <c r="O134" s="112">
        <v>20.0</v>
      </c>
      <c r="P134" s="60"/>
      <c r="Q134" s="60"/>
      <c r="R134" s="60"/>
      <c r="S134" s="60"/>
      <c r="T134" s="45" t="s">
        <v>498</v>
      </c>
      <c r="U134" s="45" t="s">
        <v>499</v>
      </c>
      <c r="V134" s="1"/>
      <c r="W134" s="1"/>
      <c r="X134" s="1"/>
      <c r="Y134" s="1"/>
      <c r="Z134" s="1"/>
    </row>
    <row r="135" ht="12.75" hidden="1" customHeight="1">
      <c r="A135" s="1"/>
      <c r="B135" s="1"/>
      <c r="C135" s="1"/>
      <c r="D135" s="1"/>
      <c r="E135" s="1"/>
      <c r="F135" s="1"/>
      <c r="G135" s="1"/>
      <c r="H135" s="1"/>
      <c r="I135" s="1"/>
      <c r="J135" s="1"/>
      <c r="K135" s="1"/>
      <c r="L135" s="1"/>
      <c r="M135" s="103">
        <v>124.0</v>
      </c>
      <c r="N135" s="104" t="s">
        <v>500</v>
      </c>
      <c r="O135" s="112">
        <v>14.0</v>
      </c>
      <c r="P135" s="60"/>
      <c r="Q135" s="60"/>
      <c r="R135" s="60"/>
      <c r="S135" s="60"/>
      <c r="T135" s="45" t="s">
        <v>501</v>
      </c>
      <c r="U135" s="45" t="s">
        <v>502</v>
      </c>
      <c r="V135" s="1"/>
      <c r="W135" s="1"/>
      <c r="X135" s="1"/>
      <c r="Y135" s="1"/>
      <c r="Z135" s="1"/>
    </row>
    <row r="136" ht="12.75" hidden="1" customHeight="1">
      <c r="A136" s="1"/>
      <c r="B136" s="1"/>
      <c r="C136" s="1"/>
      <c r="D136" s="1"/>
      <c r="E136" s="1"/>
      <c r="F136" s="1"/>
      <c r="G136" s="1"/>
      <c r="H136" s="1"/>
      <c r="I136" s="1"/>
      <c r="J136" s="1"/>
      <c r="K136" s="1"/>
      <c r="L136" s="1"/>
      <c r="M136" s="103">
        <v>125.0</v>
      </c>
      <c r="N136" s="104" t="s">
        <v>503</v>
      </c>
      <c r="O136" s="112">
        <v>2.0</v>
      </c>
      <c r="P136" s="60"/>
      <c r="Q136" s="60"/>
      <c r="R136" s="60"/>
      <c r="S136" s="60"/>
      <c r="T136" s="45" t="s">
        <v>504</v>
      </c>
      <c r="U136" s="45" t="s">
        <v>505</v>
      </c>
      <c r="V136" s="1"/>
      <c r="W136" s="1"/>
      <c r="X136" s="1"/>
      <c r="Y136" s="1"/>
      <c r="Z136" s="1"/>
    </row>
    <row r="137" ht="12.75" hidden="1" customHeight="1">
      <c r="A137" s="1"/>
      <c r="B137" s="1"/>
      <c r="C137" s="1"/>
      <c r="D137" s="1"/>
      <c r="E137" s="1"/>
      <c r="F137" s="1"/>
      <c r="G137" s="1"/>
      <c r="H137" s="1"/>
      <c r="I137" s="1"/>
      <c r="J137" s="1"/>
      <c r="K137" s="1"/>
      <c r="L137" s="1"/>
      <c r="M137" s="103">
        <v>127.0</v>
      </c>
      <c r="N137" s="104" t="s">
        <v>506</v>
      </c>
      <c r="O137" s="112">
        <v>12.0</v>
      </c>
      <c r="P137" s="60"/>
      <c r="Q137" s="60"/>
      <c r="R137" s="60"/>
      <c r="S137" s="60"/>
      <c r="T137" s="45" t="s">
        <v>507</v>
      </c>
      <c r="U137" s="45" t="s">
        <v>508</v>
      </c>
      <c r="V137" s="1"/>
      <c r="W137" s="1"/>
      <c r="X137" s="1"/>
      <c r="Y137" s="1"/>
      <c r="Z137" s="1"/>
    </row>
    <row r="138" ht="12.75" hidden="1" customHeight="1">
      <c r="A138" s="1"/>
      <c r="B138" s="1"/>
      <c r="C138" s="1"/>
      <c r="D138" s="1"/>
      <c r="E138" s="1"/>
      <c r="F138" s="1"/>
      <c r="G138" s="1"/>
      <c r="H138" s="1"/>
      <c r="I138" s="1"/>
      <c r="J138" s="1"/>
      <c r="K138" s="1"/>
      <c r="L138" s="1"/>
      <c r="M138" s="103">
        <v>129.0</v>
      </c>
      <c r="N138" s="104" t="s">
        <v>509</v>
      </c>
      <c r="O138" s="112">
        <v>5.0</v>
      </c>
      <c r="P138" s="60"/>
      <c r="Q138" s="60"/>
      <c r="R138" s="60"/>
      <c r="S138" s="60"/>
      <c r="T138" s="45" t="s">
        <v>510</v>
      </c>
      <c r="U138" s="45" t="s">
        <v>511</v>
      </c>
      <c r="V138" s="1"/>
      <c r="W138" s="1"/>
      <c r="X138" s="1"/>
      <c r="Y138" s="1"/>
      <c r="Z138" s="1"/>
    </row>
    <row r="139" ht="12.75" hidden="1" customHeight="1">
      <c r="A139" s="1"/>
      <c r="B139" s="1"/>
      <c r="C139" s="1"/>
      <c r="D139" s="1"/>
      <c r="E139" s="1"/>
      <c r="F139" s="1"/>
      <c r="G139" s="1"/>
      <c r="H139" s="1"/>
      <c r="I139" s="1"/>
      <c r="J139" s="1"/>
      <c r="K139" s="1"/>
      <c r="L139" s="1"/>
      <c r="M139" s="103">
        <v>130.0</v>
      </c>
      <c r="N139" s="104" t="s">
        <v>512</v>
      </c>
      <c r="O139" s="112">
        <v>9.0</v>
      </c>
      <c r="P139" s="60"/>
      <c r="Q139" s="60"/>
      <c r="R139" s="60"/>
      <c r="S139" s="60"/>
      <c r="T139" s="45" t="s">
        <v>513</v>
      </c>
      <c r="U139" s="45" t="s">
        <v>514</v>
      </c>
      <c r="V139" s="1"/>
      <c r="W139" s="1"/>
      <c r="X139" s="1"/>
      <c r="Y139" s="1"/>
      <c r="Z139" s="1"/>
    </row>
    <row r="140" ht="12.75" hidden="1" customHeight="1">
      <c r="A140" s="1"/>
      <c r="B140" s="1"/>
      <c r="C140" s="1"/>
      <c r="D140" s="1"/>
      <c r="E140" s="1"/>
      <c r="F140" s="1"/>
      <c r="G140" s="1"/>
      <c r="H140" s="1"/>
      <c r="I140" s="1"/>
      <c r="J140" s="1"/>
      <c r="K140" s="1"/>
      <c r="L140" s="1"/>
      <c r="M140" s="103">
        <v>131.0</v>
      </c>
      <c r="N140" s="104" t="s">
        <v>515</v>
      </c>
      <c r="O140" s="112">
        <v>13.0</v>
      </c>
      <c r="P140" s="60"/>
      <c r="Q140" s="60"/>
      <c r="R140" s="60"/>
      <c r="S140" s="60"/>
      <c r="T140" s="45" t="s">
        <v>516</v>
      </c>
      <c r="U140" s="45" t="s">
        <v>517</v>
      </c>
      <c r="V140" s="1"/>
      <c r="W140" s="1"/>
      <c r="X140" s="1"/>
      <c r="Y140" s="1"/>
      <c r="Z140" s="1"/>
    </row>
    <row r="141" ht="12.75" hidden="1" customHeight="1">
      <c r="A141" s="1"/>
      <c r="B141" s="1"/>
      <c r="C141" s="1"/>
      <c r="D141" s="1"/>
      <c r="E141" s="1"/>
      <c r="F141" s="1"/>
      <c r="G141" s="1"/>
      <c r="H141" s="1"/>
      <c r="I141" s="1"/>
      <c r="J141" s="1"/>
      <c r="K141" s="1"/>
      <c r="L141" s="1"/>
      <c r="M141" s="103">
        <v>132.0</v>
      </c>
      <c r="N141" s="104" t="s">
        <v>518</v>
      </c>
      <c r="O141" s="112">
        <v>18.0</v>
      </c>
      <c r="P141" s="60"/>
      <c r="Q141" s="60"/>
      <c r="R141" s="60"/>
      <c r="S141" s="60"/>
      <c r="T141" s="45" t="s">
        <v>519</v>
      </c>
      <c r="U141" s="45" t="s">
        <v>520</v>
      </c>
      <c r="V141" s="1"/>
      <c r="W141" s="1"/>
      <c r="X141" s="1"/>
      <c r="Y141" s="1"/>
      <c r="Z141" s="1"/>
    </row>
    <row r="142" ht="12.75" hidden="1" customHeight="1">
      <c r="A142" s="1"/>
      <c r="B142" s="1"/>
      <c r="C142" s="1"/>
      <c r="D142" s="1"/>
      <c r="E142" s="1"/>
      <c r="F142" s="1"/>
      <c r="G142" s="1"/>
      <c r="H142" s="1"/>
      <c r="I142" s="1"/>
      <c r="J142" s="1"/>
      <c r="K142" s="1"/>
      <c r="L142" s="1"/>
      <c r="M142" s="103">
        <v>133.0</v>
      </c>
      <c r="N142" s="104" t="s">
        <v>254</v>
      </c>
      <c r="O142" s="112">
        <v>21.0</v>
      </c>
      <c r="P142" s="60"/>
      <c r="Q142" s="60"/>
      <c r="R142" s="60"/>
      <c r="S142" s="60"/>
      <c r="T142" s="45" t="s">
        <v>521</v>
      </c>
      <c r="U142" s="45" t="s">
        <v>522</v>
      </c>
      <c r="V142" s="1"/>
      <c r="W142" s="1"/>
      <c r="X142" s="1"/>
      <c r="Y142" s="1"/>
      <c r="Z142" s="1"/>
    </row>
    <row r="143" ht="12.75" hidden="1" customHeight="1">
      <c r="A143" s="1"/>
      <c r="B143" s="1"/>
      <c r="C143" s="1"/>
      <c r="D143" s="1"/>
      <c r="E143" s="1"/>
      <c r="F143" s="1"/>
      <c r="G143" s="1"/>
      <c r="H143" s="1"/>
      <c r="I143" s="1"/>
      <c r="J143" s="1"/>
      <c r="K143" s="1"/>
      <c r="L143" s="1"/>
      <c r="M143" s="103">
        <v>134.0</v>
      </c>
      <c r="N143" s="104" t="s">
        <v>523</v>
      </c>
      <c r="O143" s="112">
        <v>17.0</v>
      </c>
      <c r="P143" s="60"/>
      <c r="Q143" s="60"/>
      <c r="R143" s="60"/>
      <c r="S143" s="60"/>
      <c r="T143" s="45" t="s">
        <v>524</v>
      </c>
      <c r="U143" s="45" t="s">
        <v>525</v>
      </c>
      <c r="V143" s="1"/>
      <c r="W143" s="1"/>
      <c r="X143" s="1"/>
      <c r="Y143" s="1"/>
      <c r="Z143" s="1"/>
    </row>
    <row r="144" ht="12.75" hidden="1" customHeight="1">
      <c r="A144" s="1"/>
      <c r="B144" s="1"/>
      <c r="C144" s="1"/>
      <c r="D144" s="1"/>
      <c r="E144" s="1"/>
      <c r="F144" s="1"/>
      <c r="G144" s="1"/>
      <c r="H144" s="1"/>
      <c r="I144" s="1"/>
      <c r="J144" s="1"/>
      <c r="K144" s="1"/>
      <c r="L144" s="1"/>
      <c r="M144" s="103">
        <v>135.0</v>
      </c>
      <c r="N144" s="104" t="s">
        <v>526</v>
      </c>
      <c r="O144" s="112">
        <v>1.0</v>
      </c>
      <c r="P144" s="60"/>
      <c r="Q144" s="60"/>
      <c r="R144" s="60"/>
      <c r="S144" s="60"/>
      <c r="T144" s="45" t="s">
        <v>527</v>
      </c>
      <c r="U144" s="45" t="s">
        <v>528</v>
      </c>
      <c r="V144" s="1"/>
      <c r="W144" s="1"/>
      <c r="X144" s="1"/>
      <c r="Y144" s="1"/>
      <c r="Z144" s="1"/>
    </row>
    <row r="145" ht="12.75" hidden="1" customHeight="1">
      <c r="A145" s="1"/>
      <c r="B145" s="1"/>
      <c r="C145" s="1"/>
      <c r="D145" s="1"/>
      <c r="E145" s="1"/>
      <c r="F145" s="1"/>
      <c r="G145" s="1"/>
      <c r="H145" s="1"/>
      <c r="I145" s="1"/>
      <c r="J145" s="1"/>
      <c r="K145" s="1"/>
      <c r="L145" s="1"/>
      <c r="M145" s="103">
        <v>136.0</v>
      </c>
      <c r="N145" s="104" t="s">
        <v>529</v>
      </c>
      <c r="O145" s="112">
        <v>10.0</v>
      </c>
      <c r="P145" s="60"/>
      <c r="Q145" s="60"/>
      <c r="R145" s="60"/>
      <c r="S145" s="60"/>
      <c r="T145" s="45" t="s">
        <v>530</v>
      </c>
      <c r="U145" s="45" t="s">
        <v>531</v>
      </c>
      <c r="V145" s="1"/>
      <c r="W145" s="1"/>
      <c r="X145" s="1"/>
      <c r="Y145" s="1"/>
      <c r="Z145" s="1"/>
    </row>
    <row r="146" ht="12.75" hidden="1" customHeight="1">
      <c r="A146" s="1"/>
      <c r="B146" s="1"/>
      <c r="C146" s="1"/>
      <c r="D146" s="1"/>
      <c r="E146" s="1"/>
      <c r="F146" s="1"/>
      <c r="G146" s="1"/>
      <c r="H146" s="1"/>
      <c r="I146" s="1"/>
      <c r="J146" s="1"/>
      <c r="K146" s="1"/>
      <c r="L146" s="1"/>
      <c r="M146" s="103">
        <v>137.0</v>
      </c>
      <c r="N146" s="104" t="s">
        <v>532</v>
      </c>
      <c r="O146" s="112">
        <v>16.0</v>
      </c>
      <c r="P146" s="60"/>
      <c r="Q146" s="60"/>
      <c r="R146" s="60"/>
      <c r="S146" s="60"/>
      <c r="T146" s="45" t="s">
        <v>533</v>
      </c>
      <c r="U146" s="45" t="s">
        <v>534</v>
      </c>
      <c r="V146" s="1"/>
      <c r="W146" s="1"/>
      <c r="X146" s="1"/>
      <c r="Y146" s="1"/>
      <c r="Z146" s="1"/>
    </row>
    <row r="147" ht="12.75" hidden="1" customHeight="1">
      <c r="A147" s="1"/>
      <c r="B147" s="1"/>
      <c r="C147" s="1"/>
      <c r="D147" s="1"/>
      <c r="E147" s="1"/>
      <c r="F147" s="1"/>
      <c r="G147" s="1"/>
      <c r="H147" s="1"/>
      <c r="I147" s="1"/>
      <c r="J147" s="1"/>
      <c r="K147" s="1"/>
      <c r="L147" s="1"/>
      <c r="M147" s="103">
        <v>138.0</v>
      </c>
      <c r="N147" s="104" t="s">
        <v>535</v>
      </c>
      <c r="O147" s="112">
        <v>18.0</v>
      </c>
      <c r="P147" s="60"/>
      <c r="Q147" s="60"/>
      <c r="R147" s="60"/>
      <c r="S147" s="60"/>
      <c r="T147" s="45" t="s">
        <v>536</v>
      </c>
      <c r="U147" s="45" t="s">
        <v>537</v>
      </c>
      <c r="V147" s="1"/>
      <c r="W147" s="1"/>
      <c r="X147" s="1"/>
      <c r="Y147" s="1"/>
      <c r="Z147" s="1"/>
    </row>
    <row r="148" ht="12.75" hidden="1" customHeight="1">
      <c r="A148" s="1"/>
      <c r="B148" s="1"/>
      <c r="C148" s="1"/>
      <c r="D148" s="1"/>
      <c r="E148" s="1"/>
      <c r="F148" s="1"/>
      <c r="G148" s="1"/>
      <c r="H148" s="1"/>
      <c r="I148" s="1"/>
      <c r="J148" s="1"/>
      <c r="K148" s="1"/>
      <c r="L148" s="1"/>
      <c r="M148" s="103">
        <v>139.0</v>
      </c>
      <c r="N148" s="104" t="s">
        <v>538</v>
      </c>
      <c r="O148" s="112">
        <v>7.0</v>
      </c>
      <c r="P148" s="60"/>
      <c r="Q148" s="60"/>
      <c r="R148" s="60"/>
      <c r="S148" s="60"/>
      <c r="T148" s="45" t="s">
        <v>539</v>
      </c>
      <c r="U148" s="45" t="s">
        <v>540</v>
      </c>
      <c r="V148" s="1"/>
      <c r="W148" s="1"/>
      <c r="X148" s="1"/>
      <c r="Y148" s="1"/>
      <c r="Z148" s="1"/>
    </row>
    <row r="149" ht="12.75" hidden="1" customHeight="1">
      <c r="A149" s="1"/>
      <c r="B149" s="1"/>
      <c r="C149" s="1"/>
      <c r="D149" s="1"/>
      <c r="E149" s="1"/>
      <c r="F149" s="1"/>
      <c r="G149" s="1"/>
      <c r="H149" s="1"/>
      <c r="I149" s="1"/>
      <c r="J149" s="1"/>
      <c r="K149" s="1"/>
      <c r="L149" s="1"/>
      <c r="M149" s="103">
        <v>140.0</v>
      </c>
      <c r="N149" s="104" t="s">
        <v>541</v>
      </c>
      <c r="O149" s="112">
        <v>12.0</v>
      </c>
      <c r="P149" s="60"/>
      <c r="Q149" s="60"/>
      <c r="R149" s="60"/>
      <c r="S149" s="60"/>
      <c r="T149" s="45" t="s">
        <v>542</v>
      </c>
      <c r="U149" s="45" t="s">
        <v>543</v>
      </c>
      <c r="V149" s="1"/>
      <c r="W149" s="1"/>
      <c r="X149" s="1"/>
      <c r="Y149" s="1"/>
      <c r="Z149" s="1"/>
    </row>
    <row r="150" ht="12.75" hidden="1" customHeight="1">
      <c r="A150" s="1"/>
      <c r="B150" s="1"/>
      <c r="C150" s="1"/>
      <c r="D150" s="1"/>
      <c r="E150" s="1"/>
      <c r="F150" s="1"/>
      <c r="G150" s="1"/>
      <c r="H150" s="1"/>
      <c r="I150" s="1"/>
      <c r="J150" s="1"/>
      <c r="K150" s="1"/>
      <c r="L150" s="1"/>
      <c r="M150" s="103">
        <v>141.0</v>
      </c>
      <c r="N150" s="104" t="s">
        <v>544</v>
      </c>
      <c r="O150" s="112">
        <v>16.0</v>
      </c>
      <c r="P150" s="60"/>
      <c r="Q150" s="60"/>
      <c r="R150" s="60"/>
      <c r="S150" s="60"/>
      <c r="T150" s="45" t="s">
        <v>545</v>
      </c>
      <c r="U150" s="45" t="s">
        <v>546</v>
      </c>
      <c r="V150" s="1"/>
      <c r="W150" s="1"/>
      <c r="X150" s="1"/>
      <c r="Y150" s="1"/>
      <c r="Z150" s="1"/>
    </row>
    <row r="151" ht="12.75" hidden="1" customHeight="1">
      <c r="A151" s="1"/>
      <c r="B151" s="1"/>
      <c r="C151" s="1"/>
      <c r="D151" s="1"/>
      <c r="E151" s="1"/>
      <c r="F151" s="1"/>
      <c r="G151" s="1"/>
      <c r="H151" s="1"/>
      <c r="I151" s="1"/>
      <c r="J151" s="1"/>
      <c r="K151" s="1"/>
      <c r="L151" s="1"/>
      <c r="M151" s="103">
        <v>144.0</v>
      </c>
      <c r="N151" s="104" t="s">
        <v>547</v>
      </c>
      <c r="O151" s="112">
        <v>7.0</v>
      </c>
      <c r="P151" s="60"/>
      <c r="Q151" s="60"/>
      <c r="R151" s="60"/>
      <c r="S151" s="60"/>
      <c r="T151" s="45" t="s">
        <v>548</v>
      </c>
      <c r="U151" s="45" t="s">
        <v>549</v>
      </c>
      <c r="V151" s="1"/>
      <c r="W151" s="1"/>
      <c r="X151" s="1"/>
      <c r="Y151" s="1"/>
      <c r="Z151" s="1"/>
    </row>
    <row r="152" ht="12.75" hidden="1" customHeight="1">
      <c r="A152" s="1"/>
      <c r="B152" s="1"/>
      <c r="C152" s="1"/>
      <c r="D152" s="1"/>
      <c r="E152" s="1"/>
      <c r="F152" s="1"/>
      <c r="G152" s="1"/>
      <c r="H152" s="1"/>
      <c r="I152" s="1"/>
      <c r="J152" s="1"/>
      <c r="K152" s="1"/>
      <c r="L152" s="1"/>
      <c r="M152" s="103">
        <v>145.0</v>
      </c>
      <c r="N152" s="104" t="s">
        <v>550</v>
      </c>
      <c r="O152" s="112">
        <v>6.0</v>
      </c>
      <c r="P152" s="60"/>
      <c r="Q152" s="60"/>
      <c r="R152" s="60"/>
      <c r="S152" s="60"/>
      <c r="T152" s="45" t="s">
        <v>551</v>
      </c>
      <c r="U152" s="45" t="s">
        <v>552</v>
      </c>
      <c r="V152" s="1"/>
      <c r="W152" s="1"/>
      <c r="X152" s="1"/>
      <c r="Y152" s="1"/>
      <c r="Z152" s="1"/>
    </row>
    <row r="153" ht="12.75" hidden="1" customHeight="1">
      <c r="A153" s="1"/>
      <c r="B153" s="1"/>
      <c r="C153" s="1"/>
      <c r="D153" s="1"/>
      <c r="E153" s="1"/>
      <c r="F153" s="1"/>
      <c r="G153" s="1"/>
      <c r="H153" s="1"/>
      <c r="I153" s="1"/>
      <c r="J153" s="1"/>
      <c r="K153" s="1"/>
      <c r="L153" s="1"/>
      <c r="M153" s="103">
        <v>146.0</v>
      </c>
      <c r="N153" s="104" t="s">
        <v>553</v>
      </c>
      <c r="O153" s="112">
        <v>2.0</v>
      </c>
      <c r="P153" s="60"/>
      <c r="Q153" s="60"/>
      <c r="R153" s="60"/>
      <c r="S153" s="60"/>
      <c r="T153" s="45" t="s">
        <v>554</v>
      </c>
      <c r="U153" s="45" t="s">
        <v>555</v>
      </c>
      <c r="V153" s="1"/>
      <c r="W153" s="1"/>
      <c r="X153" s="1"/>
      <c r="Y153" s="1"/>
      <c r="Z153" s="1"/>
    </row>
    <row r="154" ht="12.75" hidden="1" customHeight="1">
      <c r="A154" s="1"/>
      <c r="B154" s="1"/>
      <c r="C154" s="1"/>
      <c r="D154" s="1"/>
      <c r="E154" s="1"/>
      <c r="F154" s="1"/>
      <c r="G154" s="1"/>
      <c r="H154" s="1"/>
      <c r="I154" s="1"/>
      <c r="J154" s="1"/>
      <c r="K154" s="1"/>
      <c r="L154" s="1"/>
      <c r="M154" s="103">
        <v>148.0</v>
      </c>
      <c r="N154" s="104" t="s">
        <v>556</v>
      </c>
      <c r="O154" s="112">
        <v>17.0</v>
      </c>
      <c r="P154" s="60"/>
      <c r="Q154" s="60"/>
      <c r="R154" s="60"/>
      <c r="S154" s="60"/>
      <c r="T154" s="45" t="s">
        <v>557</v>
      </c>
      <c r="U154" s="45" t="s">
        <v>558</v>
      </c>
      <c r="V154" s="1"/>
      <c r="W154" s="1"/>
      <c r="X154" s="1"/>
      <c r="Y154" s="1"/>
      <c r="Z154" s="1"/>
    </row>
    <row r="155" ht="12.75" hidden="1" customHeight="1">
      <c r="A155" s="1"/>
      <c r="B155" s="1"/>
      <c r="C155" s="1"/>
      <c r="D155" s="1"/>
      <c r="E155" s="1"/>
      <c r="F155" s="1"/>
      <c r="G155" s="1"/>
      <c r="H155" s="1"/>
      <c r="I155" s="1"/>
      <c r="J155" s="1"/>
      <c r="K155" s="1"/>
      <c r="L155" s="1"/>
      <c r="M155" s="103">
        <v>149.0</v>
      </c>
      <c r="N155" s="104" t="s">
        <v>559</v>
      </c>
      <c r="O155" s="112">
        <v>3.0</v>
      </c>
      <c r="P155" s="60"/>
      <c r="Q155" s="60"/>
      <c r="R155" s="60"/>
      <c r="S155" s="60"/>
      <c r="T155" s="45" t="s">
        <v>560</v>
      </c>
      <c r="U155" s="45" t="s">
        <v>561</v>
      </c>
      <c r="V155" s="1"/>
      <c r="W155" s="1"/>
      <c r="X155" s="1"/>
      <c r="Y155" s="1"/>
      <c r="Z155" s="1"/>
    </row>
    <row r="156" ht="12.75" hidden="1" customHeight="1">
      <c r="A156" s="1"/>
      <c r="B156" s="1"/>
      <c r="C156" s="1"/>
      <c r="D156" s="1"/>
      <c r="E156" s="1"/>
      <c r="F156" s="1"/>
      <c r="G156" s="1"/>
      <c r="H156" s="1"/>
      <c r="I156" s="1"/>
      <c r="J156" s="1"/>
      <c r="K156" s="1"/>
      <c r="L156" s="1"/>
      <c r="M156" s="103">
        <v>150.0</v>
      </c>
      <c r="N156" s="104" t="s">
        <v>562</v>
      </c>
      <c r="O156" s="112">
        <v>3.0</v>
      </c>
      <c r="P156" s="60"/>
      <c r="Q156" s="60"/>
      <c r="R156" s="60"/>
      <c r="S156" s="60"/>
      <c r="T156" s="45" t="s">
        <v>563</v>
      </c>
      <c r="U156" s="45" t="s">
        <v>564</v>
      </c>
      <c r="V156" s="1"/>
      <c r="W156" s="1"/>
      <c r="X156" s="1"/>
      <c r="Y156" s="1"/>
      <c r="Z156" s="1"/>
    </row>
    <row r="157" ht="12.75" hidden="1" customHeight="1">
      <c r="A157" s="1"/>
      <c r="B157" s="1"/>
      <c r="C157" s="1"/>
      <c r="D157" s="1"/>
      <c r="E157" s="1"/>
      <c r="F157" s="1"/>
      <c r="G157" s="1"/>
      <c r="H157" s="1"/>
      <c r="I157" s="1"/>
      <c r="J157" s="1"/>
      <c r="K157" s="1"/>
      <c r="L157" s="1"/>
      <c r="M157" s="103">
        <v>151.0</v>
      </c>
      <c r="N157" s="104" t="s">
        <v>565</v>
      </c>
      <c r="O157" s="112">
        <v>5.0</v>
      </c>
      <c r="P157" s="60"/>
      <c r="Q157" s="60"/>
      <c r="R157" s="60"/>
      <c r="S157" s="60"/>
      <c r="T157" s="45" t="s">
        <v>566</v>
      </c>
      <c r="U157" s="45" t="s">
        <v>567</v>
      </c>
      <c r="V157" s="1"/>
      <c r="W157" s="1"/>
      <c r="X157" s="1"/>
      <c r="Y157" s="1"/>
      <c r="Z157" s="1"/>
    </row>
    <row r="158" ht="12.75" hidden="1" customHeight="1">
      <c r="A158" s="1"/>
      <c r="B158" s="1"/>
      <c r="C158" s="1"/>
      <c r="D158" s="1"/>
      <c r="E158" s="1"/>
      <c r="F158" s="1"/>
      <c r="G158" s="1"/>
      <c r="H158" s="1"/>
      <c r="I158" s="1"/>
      <c r="J158" s="1"/>
      <c r="K158" s="1"/>
      <c r="L158" s="1"/>
      <c r="M158" s="103">
        <v>152.0</v>
      </c>
      <c r="N158" s="104" t="s">
        <v>568</v>
      </c>
      <c r="O158" s="112">
        <v>2.0</v>
      </c>
      <c r="P158" s="60"/>
      <c r="Q158" s="60"/>
      <c r="R158" s="60"/>
      <c r="S158" s="60"/>
      <c r="T158" s="45" t="s">
        <v>569</v>
      </c>
      <c r="U158" s="45" t="s">
        <v>570</v>
      </c>
      <c r="V158" s="1"/>
      <c r="W158" s="1"/>
      <c r="X158" s="1"/>
      <c r="Y158" s="1"/>
      <c r="Z158" s="1"/>
    </row>
    <row r="159" ht="12.75" hidden="1" customHeight="1">
      <c r="A159" s="1"/>
      <c r="B159" s="1"/>
      <c r="C159" s="1"/>
      <c r="D159" s="1"/>
      <c r="E159" s="1"/>
      <c r="F159" s="1"/>
      <c r="G159" s="1"/>
      <c r="H159" s="1"/>
      <c r="I159" s="1"/>
      <c r="J159" s="1"/>
      <c r="K159" s="1"/>
      <c r="L159" s="1"/>
      <c r="M159" s="103">
        <v>153.0</v>
      </c>
      <c r="N159" s="104" t="s">
        <v>571</v>
      </c>
      <c r="O159" s="112">
        <v>17.0</v>
      </c>
      <c r="P159" s="60"/>
      <c r="Q159" s="60"/>
      <c r="R159" s="60"/>
      <c r="S159" s="60"/>
      <c r="T159" s="45" t="s">
        <v>572</v>
      </c>
      <c r="U159" s="45" t="s">
        <v>573</v>
      </c>
      <c r="V159" s="1"/>
      <c r="W159" s="1"/>
      <c r="X159" s="1"/>
      <c r="Y159" s="1"/>
      <c r="Z159" s="1"/>
    </row>
    <row r="160" ht="12.75" hidden="1" customHeight="1">
      <c r="A160" s="1"/>
      <c r="B160" s="1"/>
      <c r="C160" s="1"/>
      <c r="D160" s="1"/>
      <c r="E160" s="1"/>
      <c r="F160" s="1"/>
      <c r="G160" s="1"/>
      <c r="H160" s="1"/>
      <c r="I160" s="1"/>
      <c r="J160" s="1"/>
      <c r="K160" s="1"/>
      <c r="L160" s="1"/>
      <c r="M160" s="103">
        <v>154.0</v>
      </c>
      <c r="N160" s="104" t="s">
        <v>574</v>
      </c>
      <c r="O160" s="112">
        <v>16.0</v>
      </c>
      <c r="P160" s="60"/>
      <c r="Q160" s="60"/>
      <c r="R160" s="60"/>
      <c r="S160" s="60"/>
      <c r="T160" s="45" t="s">
        <v>575</v>
      </c>
      <c r="U160" s="45" t="s">
        <v>576</v>
      </c>
      <c r="V160" s="1"/>
      <c r="W160" s="1"/>
      <c r="X160" s="1"/>
      <c r="Y160" s="1"/>
      <c r="Z160" s="1"/>
    </row>
    <row r="161" ht="12.75" hidden="1" customHeight="1">
      <c r="A161" s="1"/>
      <c r="B161" s="1"/>
      <c r="C161" s="1"/>
      <c r="D161" s="1"/>
      <c r="E161" s="1"/>
      <c r="F161" s="1"/>
      <c r="G161" s="1"/>
      <c r="H161" s="1"/>
      <c r="I161" s="1"/>
      <c r="J161" s="1"/>
      <c r="K161" s="1"/>
      <c r="L161" s="1"/>
      <c r="M161" s="103">
        <v>155.0</v>
      </c>
      <c r="N161" s="104" t="s">
        <v>577</v>
      </c>
      <c r="O161" s="112">
        <v>17.0</v>
      </c>
      <c r="P161" s="60"/>
      <c r="Q161" s="60"/>
      <c r="R161" s="60"/>
      <c r="S161" s="60"/>
      <c r="T161" s="45" t="s">
        <v>578</v>
      </c>
      <c r="U161" s="45" t="s">
        <v>579</v>
      </c>
      <c r="V161" s="1"/>
      <c r="W161" s="1"/>
      <c r="X161" s="1"/>
      <c r="Y161" s="1"/>
      <c r="Z161" s="1"/>
    </row>
    <row r="162" ht="12.75" hidden="1" customHeight="1">
      <c r="A162" s="1"/>
      <c r="B162" s="1"/>
      <c r="C162" s="1"/>
      <c r="D162" s="1"/>
      <c r="E162" s="1"/>
      <c r="F162" s="1"/>
      <c r="G162" s="1"/>
      <c r="H162" s="1"/>
      <c r="I162" s="1"/>
      <c r="J162" s="1"/>
      <c r="K162" s="1"/>
      <c r="L162" s="1"/>
      <c r="M162" s="103">
        <v>156.0</v>
      </c>
      <c r="N162" s="104" t="s">
        <v>580</v>
      </c>
      <c r="O162" s="112">
        <v>5.0</v>
      </c>
      <c r="P162" s="60"/>
      <c r="Q162" s="60"/>
      <c r="R162" s="60"/>
      <c r="S162" s="60"/>
      <c r="T162" s="45" t="s">
        <v>581</v>
      </c>
      <c r="U162" s="45" t="s">
        <v>582</v>
      </c>
      <c r="V162" s="1"/>
      <c r="W162" s="1"/>
      <c r="X162" s="1"/>
      <c r="Y162" s="1"/>
      <c r="Z162" s="1"/>
    </row>
    <row r="163" ht="12.75" hidden="1" customHeight="1">
      <c r="A163" s="1"/>
      <c r="B163" s="1"/>
      <c r="C163" s="1"/>
      <c r="D163" s="1"/>
      <c r="E163" s="1"/>
      <c r="F163" s="1"/>
      <c r="G163" s="1"/>
      <c r="H163" s="1"/>
      <c r="I163" s="1"/>
      <c r="J163" s="1"/>
      <c r="K163" s="1"/>
      <c r="L163" s="1"/>
      <c r="M163" s="103">
        <v>158.0</v>
      </c>
      <c r="N163" s="104" t="s">
        <v>583</v>
      </c>
      <c r="O163" s="112">
        <v>1.0</v>
      </c>
      <c r="P163" s="60"/>
      <c r="Q163" s="60"/>
      <c r="R163" s="60"/>
      <c r="S163" s="60"/>
      <c r="T163" s="45" t="s">
        <v>584</v>
      </c>
      <c r="U163" s="45" t="s">
        <v>585</v>
      </c>
      <c r="V163" s="1"/>
      <c r="W163" s="1"/>
      <c r="X163" s="1"/>
      <c r="Y163" s="1"/>
      <c r="Z163" s="1"/>
    </row>
    <row r="164" ht="12.75" hidden="1" customHeight="1">
      <c r="A164" s="1"/>
      <c r="B164" s="1"/>
      <c r="C164" s="1"/>
      <c r="D164" s="1"/>
      <c r="E164" s="1"/>
      <c r="F164" s="1"/>
      <c r="G164" s="1"/>
      <c r="H164" s="1"/>
      <c r="I164" s="1"/>
      <c r="J164" s="1"/>
      <c r="K164" s="1"/>
      <c r="L164" s="1"/>
      <c r="M164" s="103">
        <v>159.0</v>
      </c>
      <c r="N164" s="104" t="s">
        <v>586</v>
      </c>
      <c r="O164" s="112">
        <v>16.0</v>
      </c>
      <c r="P164" s="60"/>
      <c r="Q164" s="60"/>
      <c r="R164" s="60"/>
      <c r="S164" s="60"/>
      <c r="T164" s="45" t="s">
        <v>587</v>
      </c>
      <c r="U164" s="45" t="s">
        <v>588</v>
      </c>
      <c r="V164" s="1"/>
      <c r="W164" s="1"/>
      <c r="X164" s="1"/>
      <c r="Y164" s="1"/>
      <c r="Z164" s="1"/>
    </row>
    <row r="165" ht="12.75" hidden="1" customHeight="1">
      <c r="A165" s="1"/>
      <c r="B165" s="1"/>
      <c r="C165" s="1"/>
      <c r="D165" s="1"/>
      <c r="E165" s="1"/>
      <c r="F165" s="1"/>
      <c r="G165" s="1"/>
      <c r="H165" s="1"/>
      <c r="I165" s="1"/>
      <c r="J165" s="1"/>
      <c r="K165" s="1"/>
      <c r="L165" s="1"/>
      <c r="M165" s="103">
        <v>161.0</v>
      </c>
      <c r="N165" s="104" t="s">
        <v>589</v>
      </c>
      <c r="O165" s="112">
        <v>7.0</v>
      </c>
      <c r="P165" s="60"/>
      <c r="Q165" s="60"/>
      <c r="R165" s="60"/>
      <c r="S165" s="60"/>
      <c r="T165" s="45" t="s">
        <v>590</v>
      </c>
      <c r="U165" s="45" t="s">
        <v>591</v>
      </c>
      <c r="V165" s="1"/>
      <c r="W165" s="1"/>
      <c r="X165" s="1"/>
      <c r="Y165" s="1"/>
      <c r="Z165" s="1"/>
    </row>
    <row r="166" ht="12.75" hidden="1" customHeight="1">
      <c r="A166" s="1"/>
      <c r="B166" s="1"/>
      <c r="C166" s="1"/>
      <c r="D166" s="1"/>
      <c r="E166" s="1"/>
      <c r="F166" s="1"/>
      <c r="G166" s="1"/>
      <c r="H166" s="1"/>
      <c r="I166" s="1"/>
      <c r="J166" s="1"/>
      <c r="K166" s="1"/>
      <c r="L166" s="1"/>
      <c r="M166" s="103">
        <v>163.0</v>
      </c>
      <c r="N166" s="104" t="s">
        <v>592</v>
      </c>
      <c r="O166" s="112">
        <v>1.0</v>
      </c>
      <c r="P166" s="60"/>
      <c r="Q166" s="60"/>
      <c r="R166" s="60"/>
      <c r="S166" s="60"/>
      <c r="T166" s="45" t="s">
        <v>593</v>
      </c>
      <c r="U166" s="45" t="s">
        <v>594</v>
      </c>
      <c r="V166" s="1"/>
      <c r="W166" s="1"/>
      <c r="X166" s="1"/>
      <c r="Y166" s="1"/>
      <c r="Z166" s="1"/>
    </row>
    <row r="167" ht="12.75" hidden="1" customHeight="1">
      <c r="A167" s="1"/>
      <c r="B167" s="1"/>
      <c r="C167" s="1"/>
      <c r="D167" s="1"/>
      <c r="E167" s="1"/>
      <c r="F167" s="1"/>
      <c r="G167" s="1"/>
      <c r="H167" s="1"/>
      <c r="I167" s="1"/>
      <c r="J167" s="1"/>
      <c r="K167" s="1"/>
      <c r="L167" s="1"/>
      <c r="M167" s="103">
        <v>164.0</v>
      </c>
      <c r="N167" s="104" t="s">
        <v>595</v>
      </c>
      <c r="O167" s="112">
        <v>11.0</v>
      </c>
      <c r="P167" s="60"/>
      <c r="Q167" s="60"/>
      <c r="R167" s="60"/>
      <c r="S167" s="60"/>
      <c r="T167" s="45" t="s">
        <v>596</v>
      </c>
      <c r="U167" s="45" t="s">
        <v>597</v>
      </c>
      <c r="V167" s="1"/>
      <c r="W167" s="1"/>
      <c r="X167" s="1"/>
      <c r="Y167" s="1"/>
      <c r="Z167" s="1"/>
    </row>
    <row r="168" ht="12.75" hidden="1" customHeight="1">
      <c r="A168" s="1"/>
      <c r="B168" s="1"/>
      <c r="C168" s="1"/>
      <c r="D168" s="1"/>
      <c r="E168" s="1"/>
      <c r="F168" s="1"/>
      <c r="G168" s="1"/>
      <c r="H168" s="1"/>
      <c r="I168" s="1"/>
      <c r="J168" s="1"/>
      <c r="K168" s="1"/>
      <c r="L168" s="1"/>
      <c r="M168" s="103">
        <v>165.0</v>
      </c>
      <c r="N168" s="104" t="s">
        <v>598</v>
      </c>
      <c r="O168" s="112">
        <v>5.0</v>
      </c>
      <c r="P168" s="60"/>
      <c r="Q168" s="60"/>
      <c r="R168" s="60"/>
      <c r="S168" s="60"/>
      <c r="T168" s="45" t="s">
        <v>599</v>
      </c>
      <c r="U168" s="45" t="s">
        <v>600</v>
      </c>
      <c r="V168" s="1"/>
      <c r="W168" s="1"/>
      <c r="X168" s="1"/>
      <c r="Y168" s="1"/>
      <c r="Z168" s="1"/>
    </row>
    <row r="169" ht="12.75" hidden="1" customHeight="1">
      <c r="A169" s="1"/>
      <c r="B169" s="1"/>
      <c r="C169" s="1"/>
      <c r="D169" s="1"/>
      <c r="E169" s="1"/>
      <c r="F169" s="1"/>
      <c r="G169" s="1"/>
      <c r="H169" s="1"/>
      <c r="I169" s="1"/>
      <c r="J169" s="1"/>
      <c r="K169" s="1"/>
      <c r="L169" s="1"/>
      <c r="M169" s="103">
        <v>166.0</v>
      </c>
      <c r="N169" s="104" t="s">
        <v>601</v>
      </c>
      <c r="O169" s="112">
        <v>16.0</v>
      </c>
      <c r="P169" s="60"/>
      <c r="Q169" s="60"/>
      <c r="R169" s="60"/>
      <c r="S169" s="60"/>
      <c r="T169" s="45" t="s">
        <v>602</v>
      </c>
      <c r="U169" s="45" t="s">
        <v>603</v>
      </c>
      <c r="V169" s="1"/>
      <c r="W169" s="1"/>
      <c r="X169" s="1"/>
      <c r="Y169" s="1"/>
      <c r="Z169" s="1"/>
    </row>
    <row r="170" ht="12.75" hidden="1" customHeight="1">
      <c r="A170" s="1"/>
      <c r="B170" s="1"/>
      <c r="C170" s="1"/>
      <c r="D170" s="1"/>
      <c r="E170" s="1"/>
      <c r="F170" s="1"/>
      <c r="G170" s="1"/>
      <c r="H170" s="1"/>
      <c r="I170" s="1"/>
      <c r="J170" s="1"/>
      <c r="K170" s="1"/>
      <c r="L170" s="1"/>
      <c r="M170" s="103">
        <v>167.0</v>
      </c>
      <c r="N170" s="104" t="s">
        <v>604</v>
      </c>
      <c r="O170" s="112">
        <v>13.0</v>
      </c>
      <c r="P170" s="60"/>
      <c r="Q170" s="60"/>
      <c r="R170" s="60"/>
      <c r="S170" s="60"/>
      <c r="T170" s="45" t="s">
        <v>605</v>
      </c>
      <c r="U170" s="45" t="s">
        <v>606</v>
      </c>
      <c r="V170" s="1"/>
      <c r="W170" s="1"/>
      <c r="X170" s="1"/>
      <c r="Y170" s="1"/>
      <c r="Z170" s="1"/>
    </row>
    <row r="171" ht="12.75" hidden="1" customHeight="1">
      <c r="A171" s="1"/>
      <c r="B171" s="1"/>
      <c r="C171" s="1"/>
      <c r="D171" s="1"/>
      <c r="E171" s="1"/>
      <c r="F171" s="1"/>
      <c r="G171" s="1"/>
      <c r="H171" s="1"/>
      <c r="I171" s="1"/>
      <c r="J171" s="1"/>
      <c r="K171" s="1"/>
      <c r="L171" s="1"/>
      <c r="M171" s="103">
        <v>168.0</v>
      </c>
      <c r="N171" s="104" t="s">
        <v>607</v>
      </c>
      <c r="O171" s="112">
        <v>3.0</v>
      </c>
      <c r="P171" s="60"/>
      <c r="Q171" s="60"/>
      <c r="R171" s="60"/>
      <c r="S171" s="60"/>
      <c r="T171" s="45" t="s">
        <v>608</v>
      </c>
      <c r="U171" s="45" t="s">
        <v>609</v>
      </c>
      <c r="V171" s="1"/>
      <c r="W171" s="1"/>
      <c r="X171" s="1"/>
      <c r="Y171" s="1"/>
      <c r="Z171" s="1"/>
    </row>
    <row r="172" ht="12.75" hidden="1" customHeight="1">
      <c r="A172" s="1"/>
      <c r="B172" s="1"/>
      <c r="C172" s="1"/>
      <c r="D172" s="1"/>
      <c r="E172" s="1"/>
      <c r="F172" s="1"/>
      <c r="G172" s="1"/>
      <c r="H172" s="1"/>
      <c r="I172" s="1"/>
      <c r="J172" s="1"/>
      <c r="K172" s="1"/>
      <c r="L172" s="1"/>
      <c r="M172" s="103">
        <v>169.0</v>
      </c>
      <c r="N172" s="104" t="s">
        <v>610</v>
      </c>
      <c r="O172" s="112">
        <v>1.0</v>
      </c>
      <c r="P172" s="60"/>
      <c r="Q172" s="60"/>
      <c r="R172" s="60"/>
      <c r="S172" s="60"/>
      <c r="T172" s="45" t="s">
        <v>611</v>
      </c>
      <c r="U172" s="45" t="s">
        <v>612</v>
      </c>
      <c r="V172" s="1"/>
      <c r="W172" s="1"/>
      <c r="X172" s="1"/>
      <c r="Y172" s="1"/>
      <c r="Z172" s="1"/>
    </row>
    <row r="173" ht="12.75" hidden="1" customHeight="1">
      <c r="A173" s="1"/>
      <c r="B173" s="1"/>
      <c r="C173" s="1"/>
      <c r="D173" s="1"/>
      <c r="E173" s="1"/>
      <c r="F173" s="1"/>
      <c r="G173" s="1"/>
      <c r="H173" s="1"/>
      <c r="I173" s="1"/>
      <c r="J173" s="1"/>
      <c r="K173" s="1"/>
      <c r="L173" s="1"/>
      <c r="M173" s="103">
        <v>170.0</v>
      </c>
      <c r="N173" s="104" t="s">
        <v>613</v>
      </c>
      <c r="O173" s="112">
        <v>8.0</v>
      </c>
      <c r="P173" s="60"/>
      <c r="Q173" s="60"/>
      <c r="R173" s="60"/>
      <c r="S173" s="60"/>
      <c r="T173" s="45" t="s">
        <v>614</v>
      </c>
      <c r="U173" s="45" t="s">
        <v>615</v>
      </c>
      <c r="V173" s="1"/>
      <c r="W173" s="1"/>
      <c r="X173" s="1"/>
      <c r="Y173" s="1"/>
      <c r="Z173" s="1"/>
    </row>
    <row r="174" ht="12.75" hidden="1" customHeight="1">
      <c r="A174" s="1"/>
      <c r="B174" s="1"/>
      <c r="C174" s="1"/>
      <c r="D174" s="1"/>
      <c r="E174" s="1"/>
      <c r="F174" s="1"/>
      <c r="G174" s="1"/>
      <c r="H174" s="1"/>
      <c r="I174" s="1"/>
      <c r="J174" s="1"/>
      <c r="K174" s="1"/>
      <c r="L174" s="1"/>
      <c r="M174" s="103">
        <v>169.0</v>
      </c>
      <c r="N174" s="104" t="s">
        <v>610</v>
      </c>
      <c r="O174" s="112">
        <v>1.0</v>
      </c>
      <c r="P174" s="60"/>
      <c r="Q174" s="60"/>
      <c r="R174" s="60"/>
      <c r="S174" s="60"/>
      <c r="T174" s="45" t="s">
        <v>611</v>
      </c>
      <c r="U174" s="45" t="s">
        <v>612</v>
      </c>
      <c r="V174" s="1"/>
      <c r="W174" s="1"/>
      <c r="X174" s="1"/>
      <c r="Y174" s="1"/>
      <c r="Z174" s="1"/>
    </row>
    <row r="175" ht="12.75" hidden="1" customHeight="1">
      <c r="A175" s="1"/>
      <c r="B175" s="1"/>
      <c r="C175" s="1"/>
      <c r="D175" s="1"/>
      <c r="E175" s="1"/>
      <c r="F175" s="1"/>
      <c r="G175" s="1"/>
      <c r="H175" s="1"/>
      <c r="I175" s="1"/>
      <c r="J175" s="1"/>
      <c r="K175" s="1"/>
      <c r="L175" s="1"/>
      <c r="M175" s="103">
        <v>170.0</v>
      </c>
      <c r="N175" s="104" t="s">
        <v>613</v>
      </c>
      <c r="O175" s="112">
        <v>8.0</v>
      </c>
      <c r="P175" s="60"/>
      <c r="Q175" s="60"/>
      <c r="R175" s="60"/>
      <c r="S175" s="60"/>
      <c r="T175" s="45" t="s">
        <v>614</v>
      </c>
      <c r="U175" s="45" t="s">
        <v>615</v>
      </c>
      <c r="V175" s="1"/>
      <c r="W175" s="1"/>
      <c r="X175" s="1"/>
      <c r="Y175" s="1"/>
      <c r="Z175" s="1"/>
    </row>
    <row r="176" ht="12.75" hidden="1" customHeight="1">
      <c r="A176" s="1"/>
      <c r="B176" s="1"/>
      <c r="C176" s="1"/>
      <c r="D176" s="1"/>
      <c r="E176" s="1"/>
      <c r="F176" s="1"/>
      <c r="G176" s="1"/>
      <c r="H176" s="1"/>
      <c r="I176" s="1"/>
      <c r="J176" s="1"/>
      <c r="K176" s="1"/>
      <c r="L176" s="1"/>
      <c r="M176" s="103">
        <v>171.0</v>
      </c>
      <c r="N176" s="104" t="s">
        <v>616</v>
      </c>
      <c r="O176" s="112">
        <v>17.0</v>
      </c>
      <c r="P176" s="60"/>
      <c r="Q176" s="60"/>
      <c r="R176" s="60"/>
      <c r="S176" s="60"/>
      <c r="T176" s="45" t="s">
        <v>617</v>
      </c>
      <c r="U176" s="45" t="s">
        <v>618</v>
      </c>
      <c r="V176" s="1"/>
      <c r="W176" s="1"/>
      <c r="X176" s="1"/>
      <c r="Y176" s="1"/>
      <c r="Z176" s="1"/>
    </row>
    <row r="177" ht="12.75" hidden="1" customHeight="1">
      <c r="A177" s="1"/>
      <c r="B177" s="1"/>
      <c r="C177" s="1"/>
      <c r="D177" s="1"/>
      <c r="E177" s="1"/>
      <c r="F177" s="1"/>
      <c r="G177" s="1"/>
      <c r="H177" s="1"/>
      <c r="I177" s="1"/>
      <c r="J177" s="1"/>
      <c r="K177" s="1"/>
      <c r="L177" s="1"/>
      <c r="M177" s="103">
        <v>172.0</v>
      </c>
      <c r="N177" s="104" t="s">
        <v>619</v>
      </c>
      <c r="O177" s="112">
        <v>4.0</v>
      </c>
      <c r="P177" s="60"/>
      <c r="Q177" s="60"/>
      <c r="R177" s="60"/>
      <c r="S177" s="60"/>
      <c r="T177" s="45" t="s">
        <v>620</v>
      </c>
      <c r="U177" s="45" t="s">
        <v>621</v>
      </c>
      <c r="V177" s="1"/>
      <c r="W177" s="1"/>
      <c r="X177" s="1"/>
      <c r="Y177" s="1"/>
      <c r="Z177" s="1"/>
    </row>
    <row r="178" ht="12.75" hidden="1" customHeight="1">
      <c r="A178" s="1"/>
      <c r="B178" s="1"/>
      <c r="C178" s="1"/>
      <c r="D178" s="1"/>
      <c r="E178" s="1"/>
      <c r="F178" s="1"/>
      <c r="G178" s="1"/>
      <c r="H178" s="1"/>
      <c r="I178" s="1"/>
      <c r="J178" s="1"/>
      <c r="K178" s="1"/>
      <c r="L178" s="1"/>
      <c r="M178" s="103">
        <v>173.0</v>
      </c>
      <c r="N178" s="104" t="s">
        <v>622</v>
      </c>
      <c r="O178" s="112">
        <v>13.0</v>
      </c>
      <c r="P178" s="60"/>
      <c r="Q178" s="60"/>
      <c r="R178" s="60"/>
      <c r="S178" s="60"/>
      <c r="T178" s="45" t="s">
        <v>623</v>
      </c>
      <c r="U178" s="45" t="s">
        <v>624</v>
      </c>
      <c r="V178" s="1"/>
      <c r="W178" s="1"/>
      <c r="X178" s="1"/>
      <c r="Y178" s="1"/>
      <c r="Z178" s="1"/>
    </row>
    <row r="179" ht="12.75" hidden="1" customHeight="1">
      <c r="A179" s="1"/>
      <c r="B179" s="1"/>
      <c r="C179" s="1"/>
      <c r="D179" s="1"/>
      <c r="E179" s="1"/>
      <c r="F179" s="1"/>
      <c r="G179" s="1"/>
      <c r="H179" s="1"/>
      <c r="I179" s="1"/>
      <c r="J179" s="1"/>
      <c r="K179" s="1"/>
      <c r="L179" s="1"/>
      <c r="M179" s="103">
        <v>175.0</v>
      </c>
      <c r="N179" s="104" t="s">
        <v>625</v>
      </c>
      <c r="O179" s="112">
        <v>18.0</v>
      </c>
      <c r="P179" s="60"/>
      <c r="Q179" s="60"/>
      <c r="R179" s="60"/>
      <c r="S179" s="60"/>
      <c r="T179" s="45" t="s">
        <v>626</v>
      </c>
      <c r="U179" s="45" t="s">
        <v>627</v>
      </c>
      <c r="V179" s="1"/>
      <c r="W179" s="1"/>
      <c r="X179" s="1"/>
      <c r="Y179" s="1"/>
      <c r="Z179" s="1"/>
    </row>
    <row r="180" ht="12.75" hidden="1" customHeight="1">
      <c r="A180" s="1"/>
      <c r="B180" s="1"/>
      <c r="C180" s="1"/>
      <c r="D180" s="1"/>
      <c r="E180" s="1"/>
      <c r="F180" s="1"/>
      <c r="G180" s="1"/>
      <c r="H180" s="1"/>
      <c r="I180" s="1"/>
      <c r="J180" s="1"/>
      <c r="K180" s="1"/>
      <c r="L180" s="1"/>
      <c r="M180" s="103">
        <v>176.0</v>
      </c>
      <c r="N180" s="104" t="s">
        <v>628</v>
      </c>
      <c r="O180" s="112">
        <v>7.0</v>
      </c>
      <c r="P180" s="60"/>
      <c r="Q180" s="60"/>
      <c r="R180" s="60"/>
      <c r="S180" s="60"/>
      <c r="T180" s="45" t="s">
        <v>629</v>
      </c>
      <c r="U180" s="45" t="s">
        <v>630</v>
      </c>
      <c r="V180" s="1"/>
      <c r="W180" s="1"/>
      <c r="X180" s="1"/>
      <c r="Y180" s="1"/>
      <c r="Z180" s="1"/>
    </row>
    <row r="181" ht="12.75" hidden="1" customHeight="1">
      <c r="A181" s="1"/>
      <c r="B181" s="1"/>
      <c r="C181" s="1"/>
      <c r="D181" s="1"/>
      <c r="E181" s="1"/>
      <c r="F181" s="1"/>
      <c r="G181" s="1"/>
      <c r="H181" s="1"/>
      <c r="I181" s="1"/>
      <c r="J181" s="1"/>
      <c r="K181" s="1"/>
      <c r="L181" s="1"/>
      <c r="M181" s="103">
        <v>177.0</v>
      </c>
      <c r="N181" s="104" t="s">
        <v>631</v>
      </c>
      <c r="O181" s="112">
        <v>11.0</v>
      </c>
      <c r="P181" s="60"/>
      <c r="Q181" s="60"/>
      <c r="R181" s="60"/>
      <c r="S181" s="60"/>
      <c r="T181" s="45" t="s">
        <v>632</v>
      </c>
      <c r="U181" s="45" t="s">
        <v>633</v>
      </c>
      <c r="V181" s="1"/>
      <c r="W181" s="1"/>
      <c r="X181" s="1"/>
      <c r="Y181" s="1"/>
      <c r="Z181" s="1"/>
    </row>
    <row r="182" ht="12.75" hidden="1" customHeight="1">
      <c r="A182" s="1"/>
      <c r="B182" s="1"/>
      <c r="C182" s="1"/>
      <c r="D182" s="1"/>
      <c r="E182" s="1"/>
      <c r="F182" s="1"/>
      <c r="G182" s="1"/>
      <c r="H182" s="1"/>
      <c r="I182" s="1"/>
      <c r="J182" s="1"/>
      <c r="K182" s="1"/>
      <c r="L182" s="1"/>
      <c r="M182" s="103">
        <v>178.0</v>
      </c>
      <c r="N182" s="104" t="s">
        <v>634</v>
      </c>
      <c r="O182" s="112">
        <v>9.0</v>
      </c>
      <c r="P182" s="60"/>
      <c r="Q182" s="60"/>
      <c r="R182" s="60"/>
      <c r="S182" s="60"/>
      <c r="T182" s="45" t="s">
        <v>635</v>
      </c>
      <c r="U182" s="45" t="s">
        <v>636</v>
      </c>
      <c r="V182" s="1"/>
      <c r="W182" s="1"/>
      <c r="X182" s="1"/>
      <c r="Y182" s="1"/>
      <c r="Z182" s="1"/>
    </row>
    <row r="183" ht="12.75" hidden="1" customHeight="1">
      <c r="A183" s="1"/>
      <c r="B183" s="1"/>
      <c r="C183" s="1"/>
      <c r="D183" s="1"/>
      <c r="E183" s="1"/>
      <c r="F183" s="1"/>
      <c r="G183" s="1"/>
      <c r="H183" s="1"/>
      <c r="I183" s="1"/>
      <c r="J183" s="1"/>
      <c r="K183" s="1"/>
      <c r="L183" s="1"/>
      <c r="M183" s="103">
        <v>179.0</v>
      </c>
      <c r="N183" s="104" t="s">
        <v>637</v>
      </c>
      <c r="O183" s="112">
        <v>4.0</v>
      </c>
      <c r="P183" s="60"/>
      <c r="Q183" s="60"/>
      <c r="R183" s="60"/>
      <c r="S183" s="60"/>
      <c r="T183" s="45" t="s">
        <v>638</v>
      </c>
      <c r="U183" s="45" t="s">
        <v>639</v>
      </c>
      <c r="V183" s="1"/>
      <c r="W183" s="1"/>
      <c r="X183" s="1"/>
      <c r="Y183" s="1"/>
      <c r="Z183" s="1"/>
    </row>
    <row r="184" ht="12.75" hidden="1" customHeight="1">
      <c r="A184" s="1"/>
      <c r="B184" s="1"/>
      <c r="C184" s="1"/>
      <c r="D184" s="1"/>
      <c r="E184" s="1"/>
      <c r="F184" s="1"/>
      <c r="G184" s="1"/>
      <c r="H184" s="1"/>
      <c r="I184" s="1"/>
      <c r="J184" s="1"/>
      <c r="K184" s="1"/>
      <c r="L184" s="1"/>
      <c r="M184" s="103">
        <v>180.0</v>
      </c>
      <c r="N184" s="104" t="s">
        <v>640</v>
      </c>
      <c r="O184" s="112">
        <v>8.0</v>
      </c>
      <c r="P184" s="60"/>
      <c r="Q184" s="60"/>
      <c r="R184" s="60"/>
      <c r="S184" s="60"/>
      <c r="T184" s="45" t="s">
        <v>641</v>
      </c>
      <c r="U184" s="45" t="s">
        <v>642</v>
      </c>
      <c r="V184" s="1"/>
      <c r="W184" s="1"/>
      <c r="X184" s="1"/>
      <c r="Y184" s="1"/>
      <c r="Z184" s="1"/>
    </row>
    <row r="185" ht="12.75" hidden="1" customHeight="1">
      <c r="A185" s="1"/>
      <c r="B185" s="1"/>
      <c r="C185" s="1"/>
      <c r="D185" s="1"/>
      <c r="E185" s="1"/>
      <c r="F185" s="1"/>
      <c r="G185" s="1"/>
      <c r="H185" s="1"/>
      <c r="I185" s="1"/>
      <c r="J185" s="1"/>
      <c r="K185" s="1"/>
      <c r="L185" s="1"/>
      <c r="M185" s="103">
        <v>181.0</v>
      </c>
      <c r="N185" s="104" t="s">
        <v>643</v>
      </c>
      <c r="O185" s="112">
        <v>17.0</v>
      </c>
      <c r="P185" s="60"/>
      <c r="Q185" s="60"/>
      <c r="R185" s="60"/>
      <c r="S185" s="60"/>
      <c r="T185" s="45" t="s">
        <v>644</v>
      </c>
      <c r="U185" s="45" t="s">
        <v>645</v>
      </c>
      <c r="V185" s="1"/>
      <c r="W185" s="1"/>
      <c r="X185" s="1"/>
      <c r="Y185" s="1"/>
      <c r="Z185" s="1"/>
    </row>
    <row r="186" ht="12.75" hidden="1" customHeight="1">
      <c r="A186" s="1"/>
      <c r="B186" s="1"/>
      <c r="C186" s="1"/>
      <c r="D186" s="1"/>
      <c r="E186" s="1"/>
      <c r="F186" s="1"/>
      <c r="G186" s="1"/>
      <c r="H186" s="1"/>
      <c r="I186" s="1"/>
      <c r="J186" s="1"/>
      <c r="K186" s="1"/>
      <c r="L186" s="1"/>
      <c r="M186" s="103">
        <v>183.0</v>
      </c>
      <c r="N186" s="104" t="s">
        <v>646</v>
      </c>
      <c r="O186" s="112">
        <v>15.0</v>
      </c>
      <c r="P186" s="60"/>
      <c r="Q186" s="60"/>
      <c r="R186" s="60"/>
      <c r="S186" s="60"/>
      <c r="T186" s="45" t="s">
        <v>647</v>
      </c>
      <c r="U186" s="45" t="s">
        <v>648</v>
      </c>
      <c r="V186" s="1"/>
      <c r="W186" s="1"/>
      <c r="X186" s="1"/>
      <c r="Y186" s="1"/>
      <c r="Z186" s="1"/>
    </row>
    <row r="187" ht="12.75" hidden="1" customHeight="1">
      <c r="A187" s="1"/>
      <c r="B187" s="1"/>
      <c r="C187" s="1"/>
      <c r="D187" s="1"/>
      <c r="E187" s="1"/>
      <c r="F187" s="1"/>
      <c r="G187" s="1"/>
      <c r="H187" s="1"/>
      <c r="I187" s="1"/>
      <c r="J187" s="1"/>
      <c r="K187" s="1"/>
      <c r="L187" s="1"/>
      <c r="M187" s="103">
        <v>184.0</v>
      </c>
      <c r="N187" s="104" t="s">
        <v>649</v>
      </c>
      <c r="O187" s="112">
        <v>15.0</v>
      </c>
      <c r="P187" s="60"/>
      <c r="Q187" s="60"/>
      <c r="R187" s="60"/>
      <c r="S187" s="60"/>
      <c r="T187" s="45" t="s">
        <v>650</v>
      </c>
      <c r="U187" s="45" t="s">
        <v>651</v>
      </c>
      <c r="V187" s="1"/>
      <c r="W187" s="1"/>
      <c r="X187" s="1"/>
      <c r="Y187" s="1"/>
      <c r="Z187" s="1"/>
    </row>
    <row r="188" ht="12.75" hidden="1" customHeight="1">
      <c r="A188" s="1"/>
      <c r="B188" s="1"/>
      <c r="C188" s="1"/>
      <c r="D188" s="1"/>
      <c r="E188" s="1"/>
      <c r="F188" s="1"/>
      <c r="G188" s="1"/>
      <c r="H188" s="1"/>
      <c r="I188" s="1"/>
      <c r="J188" s="1"/>
      <c r="K188" s="1"/>
      <c r="L188" s="1"/>
      <c r="M188" s="103">
        <v>185.0</v>
      </c>
      <c r="N188" s="104" t="s">
        <v>652</v>
      </c>
      <c r="O188" s="112">
        <v>12.0</v>
      </c>
      <c r="P188" s="60"/>
      <c r="Q188" s="60"/>
      <c r="R188" s="60"/>
      <c r="S188" s="60"/>
      <c r="T188" s="45" t="s">
        <v>653</v>
      </c>
      <c r="U188" s="45" t="s">
        <v>654</v>
      </c>
      <c r="V188" s="1"/>
      <c r="W188" s="1"/>
      <c r="X188" s="1"/>
      <c r="Y188" s="1"/>
      <c r="Z188" s="1"/>
    </row>
    <row r="189" ht="12.75" hidden="1" customHeight="1">
      <c r="A189" s="1"/>
      <c r="B189" s="1"/>
      <c r="C189" s="1"/>
      <c r="D189" s="1"/>
      <c r="E189" s="1"/>
      <c r="F189" s="1"/>
      <c r="G189" s="1"/>
      <c r="H189" s="1"/>
      <c r="I189" s="1"/>
      <c r="J189" s="1"/>
      <c r="K189" s="1"/>
      <c r="L189" s="1"/>
      <c r="M189" s="103">
        <v>186.0</v>
      </c>
      <c r="N189" s="104" t="s">
        <v>655</v>
      </c>
      <c r="O189" s="112">
        <v>8.0</v>
      </c>
      <c r="P189" s="60"/>
      <c r="Q189" s="60"/>
      <c r="R189" s="60"/>
      <c r="S189" s="60"/>
      <c r="T189" s="45" t="s">
        <v>656</v>
      </c>
      <c r="U189" s="45" t="s">
        <v>657</v>
      </c>
      <c r="V189" s="1"/>
      <c r="W189" s="1"/>
      <c r="X189" s="1"/>
      <c r="Y189" s="1"/>
      <c r="Z189" s="1"/>
    </row>
    <row r="190" ht="12.75" hidden="1" customHeight="1">
      <c r="A190" s="1"/>
      <c r="B190" s="1"/>
      <c r="C190" s="1"/>
      <c r="D190" s="1"/>
      <c r="E190" s="1"/>
      <c r="F190" s="1"/>
      <c r="G190" s="1"/>
      <c r="H190" s="1"/>
      <c r="I190" s="1"/>
      <c r="J190" s="1"/>
      <c r="K190" s="1"/>
      <c r="L190" s="1"/>
      <c r="M190" s="103">
        <v>187.0</v>
      </c>
      <c r="N190" s="104" t="s">
        <v>658</v>
      </c>
      <c r="O190" s="112">
        <v>2.0</v>
      </c>
      <c r="P190" s="60"/>
      <c r="Q190" s="60"/>
      <c r="R190" s="60"/>
      <c r="S190" s="60"/>
      <c r="T190" s="45" t="s">
        <v>659</v>
      </c>
      <c r="U190" s="45" t="s">
        <v>660</v>
      </c>
      <c r="V190" s="1"/>
      <c r="W190" s="1"/>
      <c r="X190" s="1"/>
      <c r="Y190" s="1"/>
      <c r="Z190" s="1"/>
    </row>
    <row r="191" ht="12.75" hidden="1" customHeight="1">
      <c r="A191" s="1"/>
      <c r="B191" s="1"/>
      <c r="C191" s="1"/>
      <c r="D191" s="1"/>
      <c r="E191" s="1"/>
      <c r="F191" s="1"/>
      <c r="G191" s="1"/>
      <c r="H191" s="1"/>
      <c r="I191" s="1"/>
      <c r="J191" s="1"/>
      <c r="K191" s="1"/>
      <c r="L191" s="1"/>
      <c r="M191" s="103">
        <v>189.0</v>
      </c>
      <c r="N191" s="104" t="s">
        <v>661</v>
      </c>
      <c r="O191" s="112">
        <v>5.0</v>
      </c>
      <c r="P191" s="60"/>
      <c r="Q191" s="60"/>
      <c r="R191" s="60"/>
      <c r="S191" s="60"/>
      <c r="T191" s="45" t="s">
        <v>662</v>
      </c>
      <c r="U191" s="45" t="s">
        <v>663</v>
      </c>
      <c r="V191" s="1"/>
      <c r="W191" s="1"/>
      <c r="X191" s="1"/>
      <c r="Y191" s="1"/>
      <c r="Z191" s="1"/>
    </row>
    <row r="192" ht="12.75" hidden="1" customHeight="1">
      <c r="A192" s="1"/>
      <c r="B192" s="1"/>
      <c r="C192" s="1"/>
      <c r="D192" s="1"/>
      <c r="E192" s="1"/>
      <c r="F192" s="1"/>
      <c r="G192" s="1"/>
      <c r="H192" s="1"/>
      <c r="I192" s="1"/>
      <c r="J192" s="1"/>
      <c r="K192" s="1"/>
      <c r="L192" s="1"/>
      <c r="M192" s="103">
        <v>190.0</v>
      </c>
      <c r="N192" s="104" t="s">
        <v>664</v>
      </c>
      <c r="O192" s="112">
        <v>1.0</v>
      </c>
      <c r="P192" s="60"/>
      <c r="Q192" s="60"/>
      <c r="R192" s="60"/>
      <c r="S192" s="60"/>
      <c r="T192" s="45" t="s">
        <v>665</v>
      </c>
      <c r="U192" s="45" t="s">
        <v>666</v>
      </c>
      <c r="V192" s="1"/>
      <c r="W192" s="1"/>
      <c r="X192" s="1"/>
      <c r="Y192" s="1"/>
      <c r="Z192" s="1"/>
    </row>
    <row r="193" ht="12.75" hidden="1" customHeight="1">
      <c r="A193" s="1"/>
      <c r="B193" s="1"/>
      <c r="C193" s="1"/>
      <c r="D193" s="1"/>
      <c r="E193" s="1"/>
      <c r="F193" s="1"/>
      <c r="G193" s="1"/>
      <c r="H193" s="1"/>
      <c r="I193" s="1"/>
      <c r="J193" s="1"/>
      <c r="K193" s="1"/>
      <c r="L193" s="1"/>
      <c r="M193" s="103">
        <v>192.0</v>
      </c>
      <c r="N193" s="104" t="s">
        <v>667</v>
      </c>
      <c r="O193" s="112">
        <v>17.0</v>
      </c>
      <c r="P193" s="60"/>
      <c r="Q193" s="60"/>
      <c r="R193" s="60"/>
      <c r="S193" s="60"/>
      <c r="T193" s="45" t="s">
        <v>668</v>
      </c>
      <c r="U193" s="45" t="s">
        <v>669</v>
      </c>
      <c r="V193" s="1"/>
      <c r="W193" s="1"/>
      <c r="X193" s="1"/>
      <c r="Y193" s="1"/>
      <c r="Z193" s="1"/>
    </row>
    <row r="194" ht="12.75" hidden="1" customHeight="1">
      <c r="A194" s="1"/>
      <c r="B194" s="1"/>
      <c r="C194" s="1"/>
      <c r="D194" s="1"/>
      <c r="E194" s="1"/>
      <c r="F194" s="1"/>
      <c r="G194" s="1"/>
      <c r="H194" s="1"/>
      <c r="I194" s="1"/>
      <c r="J194" s="1"/>
      <c r="K194" s="1"/>
      <c r="L194" s="1"/>
      <c r="M194" s="103">
        <v>193.0</v>
      </c>
      <c r="N194" s="104" t="s">
        <v>670</v>
      </c>
      <c r="O194" s="112">
        <v>1.0</v>
      </c>
      <c r="P194" s="60"/>
      <c r="Q194" s="60"/>
      <c r="R194" s="60"/>
      <c r="S194" s="60"/>
      <c r="T194" s="45" t="s">
        <v>671</v>
      </c>
      <c r="U194" s="45" t="s">
        <v>672</v>
      </c>
      <c r="V194" s="1"/>
      <c r="W194" s="1"/>
      <c r="X194" s="1"/>
      <c r="Y194" s="1"/>
      <c r="Z194" s="1"/>
    </row>
    <row r="195" ht="12.75" hidden="1" customHeight="1">
      <c r="A195" s="1"/>
      <c r="B195" s="1"/>
      <c r="C195" s="1"/>
      <c r="D195" s="1"/>
      <c r="E195" s="1"/>
      <c r="F195" s="1"/>
      <c r="G195" s="1"/>
      <c r="H195" s="1"/>
      <c r="I195" s="1"/>
      <c r="J195" s="1"/>
      <c r="K195" s="1"/>
      <c r="L195" s="1"/>
      <c r="M195" s="103">
        <v>194.0</v>
      </c>
      <c r="N195" s="104" t="s">
        <v>673</v>
      </c>
      <c r="O195" s="112">
        <v>6.0</v>
      </c>
      <c r="P195" s="60"/>
      <c r="Q195" s="60"/>
      <c r="R195" s="60"/>
      <c r="S195" s="60"/>
      <c r="T195" s="45" t="s">
        <v>674</v>
      </c>
      <c r="U195" s="45" t="s">
        <v>675</v>
      </c>
      <c r="V195" s="1"/>
      <c r="W195" s="1"/>
      <c r="X195" s="1"/>
      <c r="Y195" s="1"/>
      <c r="Z195" s="1"/>
    </row>
    <row r="196" ht="12.75" hidden="1" customHeight="1">
      <c r="A196" s="1"/>
      <c r="B196" s="1"/>
      <c r="C196" s="1"/>
      <c r="D196" s="1"/>
      <c r="E196" s="1"/>
      <c r="F196" s="1"/>
      <c r="G196" s="1"/>
      <c r="H196" s="1"/>
      <c r="I196" s="1"/>
      <c r="J196" s="1"/>
      <c r="K196" s="1"/>
      <c r="L196" s="1"/>
      <c r="M196" s="103">
        <v>195.0</v>
      </c>
      <c r="N196" s="104" t="s">
        <v>676</v>
      </c>
      <c r="O196" s="112">
        <v>14.0</v>
      </c>
      <c r="P196" s="60"/>
      <c r="Q196" s="60"/>
      <c r="R196" s="60"/>
      <c r="S196" s="60"/>
      <c r="T196" s="45" t="s">
        <v>677</v>
      </c>
      <c r="U196" s="45" t="s">
        <v>678</v>
      </c>
      <c r="V196" s="1"/>
      <c r="W196" s="1"/>
      <c r="X196" s="1"/>
      <c r="Y196" s="1"/>
      <c r="Z196" s="1"/>
    </row>
    <row r="197" ht="12.75" hidden="1" customHeight="1">
      <c r="A197" s="1"/>
      <c r="B197" s="1"/>
      <c r="C197" s="1"/>
      <c r="D197" s="1"/>
      <c r="E197" s="1"/>
      <c r="F197" s="1"/>
      <c r="G197" s="1"/>
      <c r="H197" s="1"/>
      <c r="I197" s="1"/>
      <c r="J197" s="1"/>
      <c r="K197" s="1"/>
      <c r="L197" s="1"/>
      <c r="M197" s="103">
        <v>196.0</v>
      </c>
      <c r="N197" s="104" t="s">
        <v>679</v>
      </c>
      <c r="O197" s="112">
        <v>15.0</v>
      </c>
      <c r="P197" s="60"/>
      <c r="Q197" s="60"/>
      <c r="R197" s="60"/>
      <c r="S197" s="60"/>
      <c r="T197" s="45" t="s">
        <v>680</v>
      </c>
      <c r="U197" s="45" t="s">
        <v>681</v>
      </c>
      <c r="V197" s="1"/>
      <c r="W197" s="1"/>
      <c r="X197" s="1"/>
      <c r="Y197" s="1"/>
      <c r="Z197" s="1"/>
    </row>
    <row r="198" ht="12.75" hidden="1" customHeight="1">
      <c r="A198" s="1"/>
      <c r="B198" s="1"/>
      <c r="C198" s="1"/>
      <c r="D198" s="1"/>
      <c r="E198" s="1"/>
      <c r="F198" s="1"/>
      <c r="G198" s="1"/>
      <c r="H198" s="1"/>
      <c r="I198" s="1"/>
      <c r="J198" s="1"/>
      <c r="K198" s="1"/>
      <c r="L198" s="1"/>
      <c r="M198" s="103">
        <v>197.0</v>
      </c>
      <c r="N198" s="104" t="s">
        <v>682</v>
      </c>
      <c r="O198" s="112">
        <v>17.0</v>
      </c>
      <c r="P198" s="60"/>
      <c r="Q198" s="60"/>
      <c r="R198" s="60"/>
      <c r="S198" s="60"/>
      <c r="T198" s="45" t="s">
        <v>683</v>
      </c>
      <c r="U198" s="45" t="s">
        <v>684</v>
      </c>
      <c r="V198" s="1"/>
      <c r="W198" s="1"/>
      <c r="X198" s="1"/>
      <c r="Y198" s="1"/>
      <c r="Z198" s="1"/>
    </row>
    <row r="199" ht="12.75" hidden="1" customHeight="1">
      <c r="A199" s="1"/>
      <c r="B199" s="1"/>
      <c r="C199" s="1"/>
      <c r="D199" s="1"/>
      <c r="E199" s="1"/>
      <c r="F199" s="1"/>
      <c r="G199" s="1"/>
      <c r="H199" s="1"/>
      <c r="I199" s="1"/>
      <c r="J199" s="1"/>
      <c r="K199" s="1"/>
      <c r="L199" s="1"/>
      <c r="M199" s="103">
        <v>198.0</v>
      </c>
      <c r="N199" s="104" t="s">
        <v>685</v>
      </c>
      <c r="O199" s="112">
        <v>19.0</v>
      </c>
      <c r="P199" s="60"/>
      <c r="Q199" s="60"/>
      <c r="R199" s="60"/>
      <c r="S199" s="60"/>
      <c r="T199" s="45" t="s">
        <v>686</v>
      </c>
      <c r="U199" s="45" t="s">
        <v>687</v>
      </c>
      <c r="V199" s="1"/>
      <c r="W199" s="1"/>
      <c r="X199" s="1"/>
      <c r="Y199" s="1"/>
      <c r="Z199" s="1"/>
    </row>
    <row r="200" ht="12.75" hidden="1" customHeight="1">
      <c r="A200" s="1"/>
      <c r="B200" s="1"/>
      <c r="C200" s="1"/>
      <c r="D200" s="1"/>
      <c r="E200" s="1"/>
      <c r="F200" s="1"/>
      <c r="G200" s="1"/>
      <c r="H200" s="1"/>
      <c r="I200" s="1"/>
      <c r="J200" s="1"/>
      <c r="K200" s="1"/>
      <c r="L200" s="1"/>
      <c r="M200" s="103">
        <v>199.0</v>
      </c>
      <c r="N200" s="104" t="s">
        <v>688</v>
      </c>
      <c r="O200" s="112">
        <v>7.0</v>
      </c>
      <c r="P200" s="60"/>
      <c r="Q200" s="60"/>
      <c r="R200" s="60"/>
      <c r="S200" s="60"/>
      <c r="T200" s="45" t="s">
        <v>689</v>
      </c>
      <c r="U200" s="45" t="s">
        <v>690</v>
      </c>
      <c r="V200" s="1"/>
      <c r="W200" s="1"/>
      <c r="X200" s="1"/>
      <c r="Y200" s="1"/>
      <c r="Z200" s="1"/>
    </row>
    <row r="201" ht="12.75" hidden="1" customHeight="1">
      <c r="A201" s="1"/>
      <c r="B201" s="1"/>
      <c r="C201" s="1"/>
      <c r="D201" s="1"/>
      <c r="E201" s="1"/>
      <c r="F201" s="1"/>
      <c r="G201" s="1"/>
      <c r="H201" s="1"/>
      <c r="I201" s="1"/>
      <c r="J201" s="1"/>
      <c r="K201" s="1"/>
      <c r="L201" s="1"/>
      <c r="M201" s="103">
        <v>200.0</v>
      </c>
      <c r="N201" s="104" t="s">
        <v>691</v>
      </c>
      <c r="O201" s="112">
        <v>2.0</v>
      </c>
      <c r="P201" s="60"/>
      <c r="Q201" s="60"/>
      <c r="R201" s="60"/>
      <c r="S201" s="60"/>
      <c r="T201" s="45" t="s">
        <v>692</v>
      </c>
      <c r="U201" s="45" t="s">
        <v>693</v>
      </c>
      <c r="V201" s="1"/>
      <c r="W201" s="1"/>
      <c r="X201" s="1"/>
      <c r="Y201" s="1"/>
      <c r="Z201" s="1"/>
    </row>
    <row r="202" ht="12.75" hidden="1" customHeight="1">
      <c r="A202" s="1"/>
      <c r="B202" s="1"/>
      <c r="C202" s="1"/>
      <c r="D202" s="1"/>
      <c r="E202" s="1"/>
      <c r="F202" s="1"/>
      <c r="G202" s="1"/>
      <c r="H202" s="1"/>
      <c r="I202" s="1"/>
      <c r="J202" s="1"/>
      <c r="K202" s="1"/>
      <c r="L202" s="1"/>
      <c r="M202" s="103">
        <v>201.0</v>
      </c>
      <c r="N202" s="104" t="s">
        <v>694</v>
      </c>
      <c r="O202" s="112">
        <v>6.0</v>
      </c>
      <c r="P202" s="60"/>
      <c r="Q202" s="60"/>
      <c r="R202" s="60"/>
      <c r="S202" s="60"/>
      <c r="T202" s="45" t="s">
        <v>695</v>
      </c>
      <c r="U202" s="45" t="s">
        <v>696</v>
      </c>
      <c r="V202" s="1"/>
      <c r="W202" s="1"/>
      <c r="X202" s="1"/>
      <c r="Y202" s="1"/>
      <c r="Z202" s="1"/>
    </row>
    <row r="203" ht="12.75" hidden="1" customHeight="1">
      <c r="A203" s="1"/>
      <c r="B203" s="1"/>
      <c r="C203" s="1"/>
      <c r="D203" s="1"/>
      <c r="E203" s="1"/>
      <c r="F203" s="1"/>
      <c r="G203" s="1"/>
      <c r="H203" s="1"/>
      <c r="I203" s="1"/>
      <c r="J203" s="1"/>
      <c r="K203" s="1"/>
      <c r="L203" s="1"/>
      <c r="M203" s="103">
        <v>202.0</v>
      </c>
      <c r="N203" s="104" t="s">
        <v>697</v>
      </c>
      <c r="O203" s="112">
        <v>6.0</v>
      </c>
      <c r="P203" s="60"/>
      <c r="Q203" s="60"/>
      <c r="R203" s="60"/>
      <c r="S203" s="60"/>
      <c r="T203" s="45" t="s">
        <v>698</v>
      </c>
      <c r="U203" s="45" t="s">
        <v>699</v>
      </c>
      <c r="V203" s="1"/>
      <c r="W203" s="1"/>
      <c r="X203" s="1"/>
      <c r="Y203" s="1"/>
      <c r="Z203" s="1"/>
    </row>
    <row r="204" ht="12.75" hidden="1" customHeight="1">
      <c r="A204" s="1"/>
      <c r="B204" s="1"/>
      <c r="C204" s="1"/>
      <c r="D204" s="1"/>
      <c r="E204" s="1"/>
      <c r="F204" s="1"/>
      <c r="G204" s="1"/>
      <c r="H204" s="1"/>
      <c r="I204" s="1"/>
      <c r="J204" s="1"/>
      <c r="K204" s="1"/>
      <c r="L204" s="1"/>
      <c r="M204" s="103">
        <v>203.0</v>
      </c>
      <c r="N204" s="104" t="s">
        <v>700</v>
      </c>
      <c r="O204" s="112">
        <v>6.0</v>
      </c>
      <c r="P204" s="60"/>
      <c r="Q204" s="60"/>
      <c r="R204" s="60"/>
      <c r="S204" s="60"/>
      <c r="T204" s="45" t="s">
        <v>701</v>
      </c>
      <c r="U204" s="45" t="s">
        <v>702</v>
      </c>
      <c r="V204" s="1"/>
      <c r="W204" s="1"/>
      <c r="X204" s="1"/>
      <c r="Y204" s="1"/>
      <c r="Z204" s="1"/>
    </row>
    <row r="205" ht="12.75" hidden="1" customHeight="1">
      <c r="A205" s="1"/>
      <c r="B205" s="1"/>
      <c r="C205" s="1"/>
      <c r="D205" s="1"/>
      <c r="E205" s="1"/>
      <c r="F205" s="1"/>
      <c r="G205" s="1"/>
      <c r="H205" s="1"/>
      <c r="I205" s="1"/>
      <c r="J205" s="1"/>
      <c r="K205" s="1"/>
      <c r="L205" s="1"/>
      <c r="M205" s="103">
        <v>204.0</v>
      </c>
      <c r="N205" s="104" t="s">
        <v>703</v>
      </c>
      <c r="O205" s="112">
        <v>19.0</v>
      </c>
      <c r="P205" s="60"/>
      <c r="Q205" s="60"/>
      <c r="R205" s="60"/>
      <c r="S205" s="60"/>
      <c r="T205" s="45" t="s">
        <v>704</v>
      </c>
      <c r="U205" s="45" t="s">
        <v>705</v>
      </c>
      <c r="V205" s="1"/>
      <c r="W205" s="1"/>
      <c r="X205" s="1"/>
      <c r="Y205" s="1"/>
      <c r="Z205" s="1"/>
    </row>
    <row r="206" ht="12.75" hidden="1" customHeight="1">
      <c r="A206" s="1"/>
      <c r="B206" s="1"/>
      <c r="C206" s="1"/>
      <c r="D206" s="1"/>
      <c r="E206" s="1"/>
      <c r="F206" s="1"/>
      <c r="G206" s="1"/>
      <c r="H206" s="1"/>
      <c r="I206" s="1"/>
      <c r="J206" s="1"/>
      <c r="K206" s="1"/>
      <c r="L206" s="1"/>
      <c r="M206" s="103">
        <v>205.0</v>
      </c>
      <c r="N206" s="104" t="s">
        <v>706</v>
      </c>
      <c r="O206" s="112">
        <v>14.0</v>
      </c>
      <c r="P206" s="60"/>
      <c r="Q206" s="60"/>
      <c r="R206" s="60"/>
      <c r="S206" s="60"/>
      <c r="T206" s="45" t="s">
        <v>707</v>
      </c>
      <c r="U206" s="45" t="s">
        <v>708</v>
      </c>
      <c r="V206" s="1"/>
      <c r="W206" s="1"/>
      <c r="X206" s="1"/>
      <c r="Y206" s="1"/>
      <c r="Z206" s="1"/>
    </row>
    <row r="207" ht="12.75" hidden="1" customHeight="1">
      <c r="A207" s="1"/>
      <c r="B207" s="1"/>
      <c r="C207" s="1"/>
      <c r="D207" s="1"/>
      <c r="E207" s="1"/>
      <c r="F207" s="1"/>
      <c r="G207" s="1"/>
      <c r="H207" s="1"/>
      <c r="I207" s="1"/>
      <c r="J207" s="1"/>
      <c r="K207" s="1"/>
      <c r="L207" s="1"/>
      <c r="M207" s="103">
        <v>206.0</v>
      </c>
      <c r="N207" s="104" t="s">
        <v>709</v>
      </c>
      <c r="O207" s="112">
        <v>20.0</v>
      </c>
      <c r="P207" s="60"/>
      <c r="Q207" s="60"/>
      <c r="R207" s="60"/>
      <c r="S207" s="60"/>
      <c r="T207" s="45" t="s">
        <v>710</v>
      </c>
      <c r="U207" s="45" t="s">
        <v>711</v>
      </c>
      <c r="V207" s="1"/>
      <c r="W207" s="1"/>
      <c r="X207" s="1"/>
      <c r="Y207" s="1"/>
      <c r="Z207" s="1"/>
    </row>
    <row r="208" ht="12.75" hidden="1" customHeight="1">
      <c r="A208" s="1"/>
      <c r="B208" s="1"/>
      <c r="C208" s="1"/>
      <c r="D208" s="1"/>
      <c r="E208" s="1"/>
      <c r="F208" s="1"/>
      <c r="G208" s="1"/>
      <c r="H208" s="1"/>
      <c r="I208" s="1"/>
      <c r="J208" s="1"/>
      <c r="K208" s="1"/>
      <c r="L208" s="1"/>
      <c r="M208" s="103">
        <v>208.0</v>
      </c>
      <c r="N208" s="104" t="s">
        <v>712</v>
      </c>
      <c r="O208" s="112">
        <v>2.0</v>
      </c>
      <c r="P208" s="60"/>
      <c r="Q208" s="60"/>
      <c r="R208" s="60"/>
      <c r="S208" s="60"/>
      <c r="T208" s="45" t="s">
        <v>713</v>
      </c>
      <c r="U208" s="45" t="s">
        <v>714</v>
      </c>
      <c r="V208" s="1"/>
      <c r="W208" s="1"/>
      <c r="X208" s="1"/>
      <c r="Y208" s="1"/>
      <c r="Z208" s="1"/>
    </row>
    <row r="209" ht="12.75" hidden="1" customHeight="1">
      <c r="A209" s="1"/>
      <c r="B209" s="1"/>
      <c r="C209" s="1"/>
      <c r="D209" s="1"/>
      <c r="E209" s="1"/>
      <c r="F209" s="1"/>
      <c r="G209" s="1"/>
      <c r="H209" s="1"/>
      <c r="I209" s="1"/>
      <c r="J209" s="1"/>
      <c r="K209" s="1"/>
      <c r="L209" s="1"/>
      <c r="M209" s="103">
        <v>209.0</v>
      </c>
      <c r="N209" s="104" t="s">
        <v>715</v>
      </c>
      <c r="O209" s="112">
        <v>8.0</v>
      </c>
      <c r="P209" s="60"/>
      <c r="Q209" s="60"/>
      <c r="R209" s="60"/>
      <c r="S209" s="60"/>
      <c r="T209" s="45" t="s">
        <v>716</v>
      </c>
      <c r="U209" s="45" t="s">
        <v>717</v>
      </c>
      <c r="V209" s="1"/>
      <c r="W209" s="1"/>
      <c r="X209" s="1"/>
      <c r="Y209" s="1"/>
      <c r="Z209" s="1"/>
    </row>
    <row r="210" ht="12.75" hidden="1" customHeight="1">
      <c r="A210" s="1"/>
      <c r="B210" s="1"/>
      <c r="C210" s="1"/>
      <c r="D210" s="1"/>
      <c r="E210" s="1"/>
      <c r="F210" s="1"/>
      <c r="G210" s="1"/>
      <c r="H210" s="1"/>
      <c r="I210" s="1"/>
      <c r="J210" s="1"/>
      <c r="K210" s="1"/>
      <c r="L210" s="1"/>
      <c r="M210" s="103">
        <v>211.0</v>
      </c>
      <c r="N210" s="104" t="s">
        <v>718</v>
      </c>
      <c r="O210" s="112">
        <v>2.0</v>
      </c>
      <c r="P210" s="60"/>
      <c r="Q210" s="60"/>
      <c r="R210" s="60"/>
      <c r="S210" s="60"/>
      <c r="T210" s="45" t="s">
        <v>719</v>
      </c>
      <c r="U210" s="45" t="s">
        <v>720</v>
      </c>
      <c r="V210" s="1"/>
      <c r="W210" s="1"/>
      <c r="X210" s="1"/>
      <c r="Y210" s="1"/>
      <c r="Z210" s="1"/>
    </row>
    <row r="211" ht="12.75" hidden="1" customHeight="1">
      <c r="A211" s="1"/>
      <c r="B211" s="1"/>
      <c r="C211" s="1"/>
      <c r="D211" s="1"/>
      <c r="E211" s="1"/>
      <c r="F211" s="1"/>
      <c r="G211" s="1"/>
      <c r="H211" s="1"/>
      <c r="I211" s="1"/>
      <c r="J211" s="1"/>
      <c r="K211" s="1"/>
      <c r="L211" s="1"/>
      <c r="M211" s="103">
        <v>212.0</v>
      </c>
      <c r="N211" s="104" t="s">
        <v>721</v>
      </c>
      <c r="O211" s="112">
        <v>2.0</v>
      </c>
      <c r="P211" s="60"/>
      <c r="Q211" s="60"/>
      <c r="R211" s="60"/>
      <c r="S211" s="60"/>
      <c r="T211" s="45" t="s">
        <v>722</v>
      </c>
      <c r="U211" s="45" t="s">
        <v>723</v>
      </c>
      <c r="V211" s="1"/>
      <c r="W211" s="1"/>
      <c r="X211" s="1"/>
      <c r="Y211" s="1"/>
      <c r="Z211" s="1"/>
    </row>
    <row r="212" ht="12.75" hidden="1" customHeight="1">
      <c r="A212" s="1"/>
      <c r="B212" s="1"/>
      <c r="C212" s="1"/>
      <c r="D212" s="1"/>
      <c r="E212" s="1"/>
      <c r="F212" s="1"/>
      <c r="G212" s="1"/>
      <c r="H212" s="1"/>
      <c r="I212" s="1"/>
      <c r="J212" s="1"/>
      <c r="K212" s="1"/>
      <c r="L212" s="1"/>
      <c r="M212" s="103">
        <v>213.0</v>
      </c>
      <c r="N212" s="104" t="s">
        <v>724</v>
      </c>
      <c r="O212" s="112">
        <v>1.0</v>
      </c>
      <c r="P212" s="60"/>
      <c r="Q212" s="60"/>
      <c r="R212" s="60"/>
      <c r="S212" s="60"/>
      <c r="T212" s="45" t="s">
        <v>725</v>
      </c>
      <c r="U212" s="45" t="s">
        <v>726</v>
      </c>
      <c r="V212" s="1"/>
      <c r="W212" s="1"/>
      <c r="X212" s="1"/>
      <c r="Y212" s="1"/>
      <c r="Z212" s="1"/>
    </row>
    <row r="213" ht="12.75" hidden="1" customHeight="1">
      <c r="A213" s="1"/>
      <c r="B213" s="1"/>
      <c r="C213" s="1"/>
      <c r="D213" s="1"/>
      <c r="E213" s="1"/>
      <c r="F213" s="1"/>
      <c r="G213" s="1"/>
      <c r="H213" s="1"/>
      <c r="I213" s="1"/>
      <c r="J213" s="1"/>
      <c r="K213" s="1"/>
      <c r="L213" s="1"/>
      <c r="M213" s="103">
        <v>214.0</v>
      </c>
      <c r="N213" s="104" t="s">
        <v>727</v>
      </c>
      <c r="O213" s="112">
        <v>6.0</v>
      </c>
      <c r="P213" s="60"/>
      <c r="Q213" s="60"/>
      <c r="R213" s="60"/>
      <c r="S213" s="60"/>
      <c r="T213" s="45" t="s">
        <v>728</v>
      </c>
      <c r="U213" s="45" t="s">
        <v>729</v>
      </c>
      <c r="V213" s="1"/>
      <c r="W213" s="1"/>
      <c r="X213" s="1"/>
      <c r="Y213" s="1"/>
      <c r="Z213" s="1"/>
    </row>
    <row r="214" ht="12.75" hidden="1" customHeight="1">
      <c r="A214" s="1"/>
      <c r="B214" s="1"/>
      <c r="C214" s="1"/>
      <c r="D214" s="1"/>
      <c r="E214" s="1"/>
      <c r="F214" s="1"/>
      <c r="G214" s="1"/>
      <c r="H214" s="1"/>
      <c r="I214" s="1"/>
      <c r="J214" s="1"/>
      <c r="K214" s="1"/>
      <c r="L214" s="1"/>
      <c r="M214" s="103">
        <v>215.0</v>
      </c>
      <c r="N214" s="104" t="s">
        <v>730</v>
      </c>
      <c r="O214" s="112">
        <v>8.0</v>
      </c>
      <c r="P214" s="60"/>
      <c r="Q214" s="60"/>
      <c r="R214" s="60"/>
      <c r="S214" s="60"/>
      <c r="T214" s="45" t="s">
        <v>731</v>
      </c>
      <c r="U214" s="45" t="s">
        <v>732</v>
      </c>
      <c r="V214" s="1"/>
      <c r="W214" s="1"/>
      <c r="X214" s="1"/>
      <c r="Y214" s="1"/>
      <c r="Z214" s="1"/>
    </row>
    <row r="215" ht="12.75" hidden="1" customHeight="1">
      <c r="A215" s="1"/>
      <c r="B215" s="1"/>
      <c r="C215" s="1"/>
      <c r="D215" s="1"/>
      <c r="E215" s="1"/>
      <c r="F215" s="1"/>
      <c r="G215" s="1"/>
      <c r="H215" s="1"/>
      <c r="I215" s="1"/>
      <c r="J215" s="1"/>
      <c r="K215" s="1"/>
      <c r="L215" s="1"/>
      <c r="M215" s="103">
        <v>216.0</v>
      </c>
      <c r="N215" s="104" t="s">
        <v>733</v>
      </c>
      <c r="O215" s="112">
        <v>4.0</v>
      </c>
      <c r="P215" s="60"/>
      <c r="Q215" s="60"/>
      <c r="R215" s="60"/>
      <c r="S215" s="60"/>
      <c r="T215" s="45" t="s">
        <v>734</v>
      </c>
      <c r="U215" s="45" t="s">
        <v>735</v>
      </c>
      <c r="V215" s="1"/>
      <c r="W215" s="1"/>
      <c r="X215" s="1"/>
      <c r="Y215" s="1"/>
      <c r="Z215" s="1"/>
    </row>
    <row r="216" ht="12.75" hidden="1" customHeight="1">
      <c r="A216" s="1"/>
      <c r="B216" s="1"/>
      <c r="C216" s="1"/>
      <c r="D216" s="1"/>
      <c r="E216" s="1"/>
      <c r="F216" s="1"/>
      <c r="G216" s="1"/>
      <c r="H216" s="1"/>
      <c r="I216" s="1"/>
      <c r="J216" s="1"/>
      <c r="K216" s="1"/>
      <c r="L216" s="1"/>
      <c r="M216" s="103">
        <v>217.0</v>
      </c>
      <c r="N216" s="104" t="s">
        <v>736</v>
      </c>
      <c r="O216" s="112">
        <v>18.0</v>
      </c>
      <c r="P216" s="60"/>
      <c r="Q216" s="60"/>
      <c r="R216" s="60"/>
      <c r="S216" s="60"/>
      <c r="T216" s="45" t="s">
        <v>737</v>
      </c>
      <c r="U216" s="45" t="s">
        <v>738</v>
      </c>
      <c r="V216" s="1"/>
      <c r="W216" s="1"/>
      <c r="X216" s="1"/>
      <c r="Y216" s="1"/>
      <c r="Z216" s="1"/>
    </row>
    <row r="217" ht="12.75" hidden="1" customHeight="1">
      <c r="A217" s="1"/>
      <c r="B217" s="1"/>
      <c r="C217" s="1"/>
      <c r="D217" s="1"/>
      <c r="E217" s="1"/>
      <c r="F217" s="1"/>
      <c r="G217" s="1"/>
      <c r="H217" s="1"/>
      <c r="I217" s="1"/>
      <c r="J217" s="1"/>
      <c r="K217" s="1"/>
      <c r="L217" s="1"/>
      <c r="M217" s="103">
        <v>219.0</v>
      </c>
      <c r="N217" s="104" t="s">
        <v>739</v>
      </c>
      <c r="O217" s="112">
        <v>19.0</v>
      </c>
      <c r="P217" s="60"/>
      <c r="Q217" s="60"/>
      <c r="R217" s="60"/>
      <c r="S217" s="60"/>
      <c r="T217" s="45" t="s">
        <v>740</v>
      </c>
      <c r="U217" s="45" t="s">
        <v>741</v>
      </c>
      <c r="V217" s="1"/>
      <c r="W217" s="1"/>
      <c r="X217" s="1"/>
      <c r="Y217" s="1"/>
      <c r="Z217" s="1"/>
    </row>
    <row r="218" ht="12.75" hidden="1" customHeight="1">
      <c r="A218" s="1"/>
      <c r="B218" s="1"/>
      <c r="C218" s="1"/>
      <c r="D218" s="1"/>
      <c r="E218" s="1"/>
      <c r="F218" s="1"/>
      <c r="G218" s="1"/>
      <c r="H218" s="1"/>
      <c r="I218" s="1"/>
      <c r="J218" s="1"/>
      <c r="K218" s="1"/>
      <c r="L218" s="1"/>
      <c r="M218" s="103">
        <v>220.0</v>
      </c>
      <c r="N218" s="104" t="s">
        <v>742</v>
      </c>
      <c r="O218" s="112">
        <v>3.0</v>
      </c>
      <c r="P218" s="60"/>
      <c r="Q218" s="60"/>
      <c r="R218" s="60"/>
      <c r="S218" s="60"/>
      <c r="T218" s="45" t="s">
        <v>743</v>
      </c>
      <c r="U218" s="45" t="s">
        <v>744</v>
      </c>
      <c r="V218" s="1"/>
      <c r="W218" s="1"/>
      <c r="X218" s="1"/>
      <c r="Y218" s="1"/>
      <c r="Z218" s="1"/>
    </row>
    <row r="219" ht="12.75" hidden="1" customHeight="1">
      <c r="A219" s="1"/>
      <c r="B219" s="1"/>
      <c r="C219" s="1"/>
      <c r="D219" s="1"/>
      <c r="E219" s="1"/>
      <c r="F219" s="1"/>
      <c r="G219" s="1"/>
      <c r="H219" s="1"/>
      <c r="I219" s="1"/>
      <c r="J219" s="1"/>
      <c r="K219" s="1"/>
      <c r="L219" s="1"/>
      <c r="M219" s="103">
        <v>221.0</v>
      </c>
      <c r="N219" s="104" t="s">
        <v>745</v>
      </c>
      <c r="O219" s="112">
        <v>11.0</v>
      </c>
      <c r="P219" s="60"/>
      <c r="Q219" s="60"/>
      <c r="R219" s="60"/>
      <c r="S219" s="60"/>
      <c r="T219" s="45" t="s">
        <v>746</v>
      </c>
      <c r="U219" s="45" t="s">
        <v>747</v>
      </c>
      <c r="V219" s="1"/>
      <c r="W219" s="1"/>
      <c r="X219" s="1"/>
      <c r="Y219" s="1"/>
      <c r="Z219" s="1"/>
    </row>
    <row r="220" ht="12.75" hidden="1" customHeight="1">
      <c r="A220" s="1"/>
      <c r="B220" s="1"/>
      <c r="C220" s="1"/>
      <c r="D220" s="1"/>
      <c r="E220" s="1"/>
      <c r="F220" s="1"/>
      <c r="G220" s="1"/>
      <c r="H220" s="1"/>
      <c r="I220" s="1"/>
      <c r="J220" s="1"/>
      <c r="K220" s="1"/>
      <c r="L220" s="1"/>
      <c r="M220" s="103">
        <v>222.0</v>
      </c>
      <c r="N220" s="104" t="s">
        <v>748</v>
      </c>
      <c r="O220" s="112">
        <v>18.0</v>
      </c>
      <c r="P220" s="60"/>
      <c r="Q220" s="60"/>
      <c r="R220" s="60"/>
      <c r="S220" s="60"/>
      <c r="T220" s="45" t="s">
        <v>749</v>
      </c>
      <c r="U220" s="45" t="s">
        <v>750</v>
      </c>
      <c r="V220" s="1"/>
      <c r="W220" s="1"/>
      <c r="X220" s="1"/>
      <c r="Y220" s="1"/>
      <c r="Z220" s="1"/>
    </row>
    <row r="221" ht="12.75" hidden="1" customHeight="1">
      <c r="A221" s="1"/>
      <c r="B221" s="1"/>
      <c r="C221" s="1"/>
      <c r="D221" s="1"/>
      <c r="E221" s="1"/>
      <c r="F221" s="1"/>
      <c r="G221" s="1"/>
      <c r="H221" s="1"/>
      <c r="I221" s="1"/>
      <c r="J221" s="1"/>
      <c r="K221" s="1"/>
      <c r="L221" s="1"/>
      <c r="M221" s="103">
        <v>223.0</v>
      </c>
      <c r="N221" s="104" t="s">
        <v>751</v>
      </c>
      <c r="O221" s="112">
        <v>18.0</v>
      </c>
      <c r="P221" s="60"/>
      <c r="Q221" s="60"/>
      <c r="R221" s="60"/>
      <c r="S221" s="60"/>
      <c r="T221" s="45" t="s">
        <v>752</v>
      </c>
      <c r="U221" s="45" t="s">
        <v>753</v>
      </c>
      <c r="V221" s="1"/>
      <c r="W221" s="1"/>
      <c r="X221" s="1"/>
      <c r="Y221" s="1"/>
      <c r="Z221" s="1"/>
    </row>
    <row r="222" ht="12.75" hidden="1" customHeight="1">
      <c r="A222" s="1"/>
      <c r="B222" s="1"/>
      <c r="C222" s="1"/>
      <c r="D222" s="1"/>
      <c r="E222" s="1"/>
      <c r="F222" s="1"/>
      <c r="G222" s="1"/>
      <c r="H222" s="1"/>
      <c r="I222" s="1"/>
      <c r="J222" s="1"/>
      <c r="K222" s="1"/>
      <c r="L222" s="1"/>
      <c r="M222" s="103">
        <v>225.0</v>
      </c>
      <c r="N222" s="104" t="s">
        <v>754</v>
      </c>
      <c r="O222" s="112">
        <v>4.0</v>
      </c>
      <c r="P222" s="60"/>
      <c r="Q222" s="60"/>
      <c r="R222" s="60"/>
      <c r="S222" s="60"/>
      <c r="T222" s="45" t="s">
        <v>755</v>
      </c>
      <c r="U222" s="45" t="s">
        <v>756</v>
      </c>
      <c r="V222" s="1"/>
      <c r="W222" s="1"/>
      <c r="X222" s="1"/>
      <c r="Y222" s="1"/>
      <c r="Z222" s="1"/>
    </row>
    <row r="223" ht="12.75" hidden="1" customHeight="1">
      <c r="A223" s="1"/>
      <c r="B223" s="1"/>
      <c r="C223" s="1"/>
      <c r="D223" s="1"/>
      <c r="E223" s="1"/>
      <c r="F223" s="1"/>
      <c r="G223" s="1"/>
      <c r="H223" s="1"/>
      <c r="I223" s="1"/>
      <c r="J223" s="1"/>
      <c r="K223" s="1"/>
      <c r="L223" s="1"/>
      <c r="M223" s="103">
        <v>226.0</v>
      </c>
      <c r="N223" s="104" t="s">
        <v>757</v>
      </c>
      <c r="O223" s="112">
        <v>19.0</v>
      </c>
      <c r="P223" s="60"/>
      <c r="Q223" s="60"/>
      <c r="R223" s="60"/>
      <c r="S223" s="60"/>
      <c r="T223" s="45" t="s">
        <v>758</v>
      </c>
      <c r="U223" s="45" t="s">
        <v>759</v>
      </c>
      <c r="V223" s="1"/>
      <c r="W223" s="1"/>
      <c r="X223" s="1"/>
      <c r="Y223" s="1"/>
      <c r="Z223" s="1"/>
    </row>
    <row r="224" ht="12.75" hidden="1" customHeight="1">
      <c r="A224" s="1"/>
      <c r="B224" s="1"/>
      <c r="C224" s="1"/>
      <c r="D224" s="1"/>
      <c r="E224" s="1"/>
      <c r="F224" s="1"/>
      <c r="G224" s="1"/>
      <c r="H224" s="1"/>
      <c r="I224" s="1"/>
      <c r="J224" s="1"/>
      <c r="K224" s="1"/>
      <c r="L224" s="1"/>
      <c r="M224" s="103">
        <v>227.0</v>
      </c>
      <c r="N224" s="104" t="s">
        <v>760</v>
      </c>
      <c r="O224" s="112">
        <v>6.0</v>
      </c>
      <c r="P224" s="60"/>
      <c r="Q224" s="60"/>
      <c r="R224" s="60"/>
      <c r="S224" s="60"/>
      <c r="T224" s="45" t="s">
        <v>761</v>
      </c>
      <c r="U224" s="45" t="s">
        <v>762</v>
      </c>
      <c r="V224" s="1"/>
      <c r="W224" s="1"/>
      <c r="X224" s="1"/>
      <c r="Y224" s="1"/>
      <c r="Z224" s="1"/>
    </row>
    <row r="225" ht="12.75" hidden="1" customHeight="1">
      <c r="A225" s="1"/>
      <c r="B225" s="1"/>
      <c r="C225" s="1"/>
      <c r="D225" s="1"/>
      <c r="E225" s="1"/>
      <c r="F225" s="1"/>
      <c r="G225" s="1"/>
      <c r="H225" s="1"/>
      <c r="I225" s="1"/>
      <c r="J225" s="1"/>
      <c r="K225" s="1"/>
      <c r="L225" s="1"/>
      <c r="M225" s="103">
        <v>228.0</v>
      </c>
      <c r="N225" s="104" t="s">
        <v>763</v>
      </c>
      <c r="O225" s="112">
        <v>3.0</v>
      </c>
      <c r="P225" s="60"/>
      <c r="Q225" s="60"/>
      <c r="R225" s="60"/>
      <c r="S225" s="60"/>
      <c r="T225" s="45" t="s">
        <v>764</v>
      </c>
      <c r="U225" s="45" t="s">
        <v>765</v>
      </c>
      <c r="V225" s="1"/>
      <c r="W225" s="1"/>
      <c r="X225" s="1"/>
      <c r="Y225" s="1"/>
      <c r="Z225" s="1"/>
    </row>
    <row r="226" ht="12.75" hidden="1" customHeight="1">
      <c r="A226" s="1"/>
      <c r="B226" s="1"/>
      <c r="C226" s="1"/>
      <c r="D226" s="1"/>
      <c r="E226" s="1"/>
      <c r="F226" s="1"/>
      <c r="G226" s="1"/>
      <c r="H226" s="1"/>
      <c r="I226" s="1"/>
      <c r="J226" s="1"/>
      <c r="K226" s="1"/>
      <c r="L226" s="1"/>
      <c r="M226" s="103">
        <v>229.0</v>
      </c>
      <c r="N226" s="104" t="s">
        <v>766</v>
      </c>
      <c r="O226" s="112">
        <v>5.0</v>
      </c>
      <c r="P226" s="60"/>
      <c r="Q226" s="60"/>
      <c r="R226" s="60"/>
      <c r="S226" s="60"/>
      <c r="T226" s="45" t="s">
        <v>767</v>
      </c>
      <c r="U226" s="45" t="s">
        <v>768</v>
      </c>
      <c r="V226" s="1"/>
      <c r="W226" s="1"/>
      <c r="X226" s="1"/>
      <c r="Y226" s="1"/>
      <c r="Z226" s="1"/>
    </row>
    <row r="227" ht="12.75" hidden="1" customHeight="1">
      <c r="A227" s="1"/>
      <c r="B227" s="1"/>
      <c r="C227" s="1"/>
      <c r="D227" s="1"/>
      <c r="E227" s="1"/>
      <c r="F227" s="1"/>
      <c r="G227" s="1"/>
      <c r="H227" s="1"/>
      <c r="I227" s="1"/>
      <c r="J227" s="1"/>
      <c r="K227" s="1"/>
      <c r="L227" s="1"/>
      <c r="M227" s="103">
        <v>230.0</v>
      </c>
      <c r="N227" s="104" t="s">
        <v>769</v>
      </c>
      <c r="O227" s="112">
        <v>14.0</v>
      </c>
      <c r="P227" s="60"/>
      <c r="Q227" s="60"/>
      <c r="R227" s="60"/>
      <c r="S227" s="60"/>
      <c r="T227" s="45" t="s">
        <v>770</v>
      </c>
      <c r="U227" s="45" t="s">
        <v>771</v>
      </c>
      <c r="V227" s="1"/>
      <c r="W227" s="1"/>
      <c r="X227" s="1"/>
      <c r="Y227" s="1"/>
      <c r="Z227" s="1"/>
    </row>
    <row r="228" ht="12.75" hidden="1" customHeight="1">
      <c r="A228" s="1"/>
      <c r="B228" s="1"/>
      <c r="C228" s="1"/>
      <c r="D228" s="1"/>
      <c r="E228" s="1"/>
      <c r="F228" s="1"/>
      <c r="G228" s="1"/>
      <c r="H228" s="1"/>
      <c r="I228" s="1"/>
      <c r="J228" s="1"/>
      <c r="K228" s="1"/>
      <c r="L228" s="1"/>
      <c r="M228" s="103">
        <v>231.0</v>
      </c>
      <c r="N228" s="104" t="s">
        <v>772</v>
      </c>
      <c r="O228" s="112">
        <v>11.0</v>
      </c>
      <c r="P228" s="60"/>
      <c r="Q228" s="60"/>
      <c r="R228" s="60"/>
      <c r="S228" s="60"/>
      <c r="T228" s="45" t="s">
        <v>773</v>
      </c>
      <c r="U228" s="45" t="s">
        <v>774</v>
      </c>
      <c r="V228" s="1"/>
      <c r="W228" s="1"/>
      <c r="X228" s="1"/>
      <c r="Y228" s="1"/>
      <c r="Z228" s="1"/>
    </row>
    <row r="229" ht="12.75" hidden="1" customHeight="1">
      <c r="A229" s="1"/>
      <c r="B229" s="1"/>
      <c r="C229" s="1"/>
      <c r="D229" s="1"/>
      <c r="E229" s="1"/>
      <c r="F229" s="1"/>
      <c r="G229" s="1"/>
      <c r="H229" s="1"/>
      <c r="I229" s="1"/>
      <c r="J229" s="1"/>
      <c r="K229" s="1"/>
      <c r="L229" s="1"/>
      <c r="M229" s="103">
        <v>232.0</v>
      </c>
      <c r="N229" s="104" t="s">
        <v>775</v>
      </c>
      <c r="O229" s="112">
        <v>3.0</v>
      </c>
      <c r="P229" s="60"/>
      <c r="Q229" s="60"/>
      <c r="R229" s="60"/>
      <c r="S229" s="60"/>
      <c r="T229" s="45" t="s">
        <v>776</v>
      </c>
      <c r="U229" s="45" t="s">
        <v>777</v>
      </c>
      <c r="V229" s="1"/>
      <c r="W229" s="1"/>
      <c r="X229" s="1"/>
      <c r="Y229" s="1"/>
      <c r="Z229" s="1"/>
    </row>
    <row r="230" ht="12.75" hidden="1" customHeight="1">
      <c r="A230" s="1"/>
      <c r="B230" s="1"/>
      <c r="C230" s="1"/>
      <c r="D230" s="1"/>
      <c r="E230" s="1"/>
      <c r="F230" s="1"/>
      <c r="G230" s="1"/>
      <c r="H230" s="1"/>
      <c r="I230" s="1"/>
      <c r="J230" s="1"/>
      <c r="K230" s="1"/>
      <c r="L230" s="1"/>
      <c r="M230" s="103">
        <v>234.0</v>
      </c>
      <c r="N230" s="104" t="s">
        <v>778</v>
      </c>
      <c r="O230" s="112">
        <v>13.0</v>
      </c>
      <c r="P230" s="60"/>
      <c r="Q230" s="60"/>
      <c r="R230" s="60"/>
      <c r="S230" s="60"/>
      <c r="T230" s="45" t="s">
        <v>779</v>
      </c>
      <c r="U230" s="45" t="s">
        <v>780</v>
      </c>
      <c r="V230" s="1"/>
      <c r="W230" s="1"/>
      <c r="X230" s="1"/>
      <c r="Y230" s="1"/>
      <c r="Z230" s="1"/>
    </row>
    <row r="231" ht="12.75" hidden="1" customHeight="1">
      <c r="A231" s="1"/>
      <c r="B231" s="1"/>
      <c r="C231" s="1"/>
      <c r="D231" s="1"/>
      <c r="E231" s="1"/>
      <c r="F231" s="1"/>
      <c r="G231" s="1"/>
      <c r="H231" s="1"/>
      <c r="I231" s="1"/>
      <c r="J231" s="1"/>
      <c r="K231" s="1"/>
      <c r="L231" s="1"/>
      <c r="M231" s="103">
        <v>235.0</v>
      </c>
      <c r="N231" s="104" t="s">
        <v>781</v>
      </c>
      <c r="O231" s="112">
        <v>18.0</v>
      </c>
      <c r="P231" s="60"/>
      <c r="Q231" s="60"/>
      <c r="R231" s="60"/>
      <c r="S231" s="60"/>
      <c r="T231" s="45" t="s">
        <v>782</v>
      </c>
      <c r="U231" s="45" t="s">
        <v>783</v>
      </c>
      <c r="V231" s="1"/>
      <c r="W231" s="1"/>
      <c r="X231" s="1"/>
      <c r="Y231" s="1"/>
      <c r="Z231" s="1"/>
    </row>
    <row r="232" ht="12.75" hidden="1" customHeight="1">
      <c r="A232" s="1"/>
      <c r="B232" s="1"/>
      <c r="C232" s="1"/>
      <c r="D232" s="1"/>
      <c r="E232" s="1"/>
      <c r="F232" s="1"/>
      <c r="G232" s="1"/>
      <c r="H232" s="1"/>
      <c r="I232" s="1"/>
      <c r="J232" s="1"/>
      <c r="K232" s="1"/>
      <c r="L232" s="1"/>
      <c r="M232" s="103">
        <v>236.0</v>
      </c>
      <c r="N232" s="104" t="s">
        <v>784</v>
      </c>
      <c r="O232" s="112">
        <v>2.0</v>
      </c>
      <c r="P232" s="60"/>
      <c r="Q232" s="60"/>
      <c r="R232" s="60"/>
      <c r="S232" s="60"/>
      <c r="T232" s="45" t="s">
        <v>785</v>
      </c>
      <c r="U232" s="45" t="s">
        <v>786</v>
      </c>
      <c r="V232" s="1"/>
      <c r="W232" s="1"/>
      <c r="X232" s="1"/>
      <c r="Y232" s="1"/>
      <c r="Z232" s="1"/>
    </row>
    <row r="233" ht="12.75" hidden="1" customHeight="1">
      <c r="A233" s="1"/>
      <c r="B233" s="1"/>
      <c r="C233" s="1"/>
      <c r="D233" s="1"/>
      <c r="E233" s="1"/>
      <c r="F233" s="1"/>
      <c r="G233" s="1"/>
      <c r="H233" s="1"/>
      <c r="I233" s="1"/>
      <c r="J233" s="1"/>
      <c r="K233" s="1"/>
      <c r="L233" s="1"/>
      <c r="M233" s="103">
        <v>237.0</v>
      </c>
      <c r="N233" s="104" t="s">
        <v>787</v>
      </c>
      <c r="O233" s="112">
        <v>8.0</v>
      </c>
      <c r="P233" s="60"/>
      <c r="Q233" s="60"/>
      <c r="R233" s="60"/>
      <c r="S233" s="60"/>
      <c r="T233" s="45" t="s">
        <v>788</v>
      </c>
      <c r="U233" s="45" t="s">
        <v>789</v>
      </c>
      <c r="V233" s="1"/>
      <c r="W233" s="1"/>
      <c r="X233" s="1"/>
      <c r="Y233" s="1"/>
      <c r="Z233" s="1"/>
    </row>
    <row r="234" ht="12.75" hidden="1" customHeight="1">
      <c r="A234" s="1"/>
      <c r="B234" s="1"/>
      <c r="C234" s="1"/>
      <c r="D234" s="1"/>
      <c r="E234" s="1"/>
      <c r="F234" s="1"/>
      <c r="G234" s="1"/>
      <c r="H234" s="1"/>
      <c r="I234" s="1"/>
      <c r="J234" s="1"/>
      <c r="K234" s="1"/>
      <c r="L234" s="1"/>
      <c r="M234" s="103">
        <v>239.0</v>
      </c>
      <c r="N234" s="104" t="s">
        <v>790</v>
      </c>
      <c r="O234" s="112">
        <v>16.0</v>
      </c>
      <c r="P234" s="60"/>
      <c r="Q234" s="60"/>
      <c r="R234" s="60"/>
      <c r="S234" s="60"/>
      <c r="T234" s="45" t="s">
        <v>791</v>
      </c>
      <c r="U234" s="45" t="s">
        <v>792</v>
      </c>
      <c r="V234" s="1"/>
      <c r="W234" s="1"/>
      <c r="X234" s="1"/>
      <c r="Y234" s="1"/>
      <c r="Z234" s="1"/>
    </row>
    <row r="235" ht="12.75" hidden="1" customHeight="1">
      <c r="A235" s="1"/>
      <c r="B235" s="1"/>
      <c r="C235" s="1"/>
      <c r="D235" s="1"/>
      <c r="E235" s="1"/>
      <c r="F235" s="1"/>
      <c r="G235" s="1"/>
      <c r="H235" s="1"/>
      <c r="I235" s="1"/>
      <c r="J235" s="1"/>
      <c r="K235" s="1"/>
      <c r="L235" s="1"/>
      <c r="M235" s="103">
        <v>240.0</v>
      </c>
      <c r="N235" s="104" t="s">
        <v>793</v>
      </c>
      <c r="O235" s="112">
        <v>9.0</v>
      </c>
      <c r="P235" s="60"/>
      <c r="Q235" s="60"/>
      <c r="R235" s="60"/>
      <c r="S235" s="60"/>
      <c r="T235" s="45" t="s">
        <v>794</v>
      </c>
      <c r="U235" s="45" t="s">
        <v>795</v>
      </c>
      <c r="V235" s="1"/>
      <c r="W235" s="1"/>
      <c r="X235" s="1"/>
      <c r="Y235" s="1"/>
      <c r="Z235" s="1"/>
    </row>
    <row r="236" ht="12.75" hidden="1" customHeight="1">
      <c r="A236" s="1"/>
      <c r="B236" s="1"/>
      <c r="C236" s="1"/>
      <c r="D236" s="1"/>
      <c r="E236" s="1"/>
      <c r="F236" s="1"/>
      <c r="G236" s="1"/>
      <c r="H236" s="1"/>
      <c r="I236" s="1"/>
      <c r="J236" s="1"/>
      <c r="K236" s="1"/>
      <c r="L236" s="1"/>
      <c r="M236" s="103">
        <v>242.0</v>
      </c>
      <c r="N236" s="104" t="s">
        <v>796</v>
      </c>
      <c r="O236" s="112">
        <v>8.0</v>
      </c>
      <c r="P236" s="60"/>
      <c r="Q236" s="60"/>
      <c r="R236" s="60"/>
      <c r="S236" s="60"/>
      <c r="T236" s="45" t="s">
        <v>797</v>
      </c>
      <c r="U236" s="45" t="s">
        <v>798</v>
      </c>
      <c r="V236" s="1"/>
      <c r="W236" s="1"/>
      <c r="X236" s="1"/>
      <c r="Y236" s="1"/>
      <c r="Z236" s="1"/>
    </row>
    <row r="237" ht="12.75" hidden="1" customHeight="1">
      <c r="A237" s="1"/>
      <c r="B237" s="1"/>
      <c r="C237" s="1"/>
      <c r="D237" s="1"/>
      <c r="E237" s="1"/>
      <c r="F237" s="1"/>
      <c r="G237" s="1"/>
      <c r="H237" s="1"/>
      <c r="I237" s="1"/>
      <c r="J237" s="1"/>
      <c r="K237" s="1"/>
      <c r="L237" s="1"/>
      <c r="M237" s="103">
        <v>243.0</v>
      </c>
      <c r="N237" s="104" t="s">
        <v>799</v>
      </c>
      <c r="O237" s="112">
        <v>17.0</v>
      </c>
      <c r="P237" s="60"/>
      <c r="Q237" s="60"/>
      <c r="R237" s="60"/>
      <c r="S237" s="60"/>
      <c r="T237" s="45" t="s">
        <v>800</v>
      </c>
      <c r="U237" s="45" t="s">
        <v>801</v>
      </c>
      <c r="V237" s="1"/>
      <c r="W237" s="1"/>
      <c r="X237" s="1"/>
      <c r="Y237" s="1"/>
      <c r="Z237" s="1"/>
    </row>
    <row r="238" ht="12.75" hidden="1" customHeight="1">
      <c r="A238" s="1"/>
      <c r="B238" s="1"/>
      <c r="C238" s="1"/>
      <c r="D238" s="1"/>
      <c r="E238" s="1"/>
      <c r="F238" s="1"/>
      <c r="G238" s="1"/>
      <c r="H238" s="1"/>
      <c r="I238" s="1"/>
      <c r="J238" s="1"/>
      <c r="K238" s="1"/>
      <c r="L238" s="1"/>
      <c r="M238" s="103">
        <v>244.0</v>
      </c>
      <c r="N238" s="104" t="s">
        <v>802</v>
      </c>
      <c r="O238" s="112">
        <v>5.0</v>
      </c>
      <c r="P238" s="60"/>
      <c r="Q238" s="60"/>
      <c r="R238" s="60"/>
      <c r="S238" s="60"/>
      <c r="T238" s="45" t="s">
        <v>803</v>
      </c>
      <c r="U238" s="45" t="s">
        <v>804</v>
      </c>
      <c r="V238" s="1"/>
      <c r="W238" s="1"/>
      <c r="X238" s="1"/>
      <c r="Y238" s="1"/>
      <c r="Z238" s="1"/>
    </row>
    <row r="239" ht="12.75" hidden="1" customHeight="1">
      <c r="A239" s="1"/>
      <c r="B239" s="1"/>
      <c r="C239" s="1"/>
      <c r="D239" s="1"/>
      <c r="E239" s="1"/>
      <c r="F239" s="1"/>
      <c r="G239" s="1"/>
      <c r="H239" s="1"/>
      <c r="I239" s="1"/>
      <c r="J239" s="1"/>
      <c r="K239" s="1"/>
      <c r="L239" s="1"/>
      <c r="M239" s="103">
        <v>245.0</v>
      </c>
      <c r="N239" s="104" t="s">
        <v>805</v>
      </c>
      <c r="O239" s="112">
        <v>10.0</v>
      </c>
      <c r="P239" s="60"/>
      <c r="Q239" s="60"/>
      <c r="R239" s="60"/>
      <c r="S239" s="60"/>
      <c r="T239" s="45" t="s">
        <v>806</v>
      </c>
      <c r="U239" s="45" t="s">
        <v>807</v>
      </c>
      <c r="V239" s="1"/>
      <c r="W239" s="1"/>
      <c r="X239" s="1"/>
      <c r="Y239" s="1"/>
      <c r="Z239" s="1"/>
    </row>
    <row r="240" ht="12.75" hidden="1" customHeight="1">
      <c r="A240" s="1"/>
      <c r="B240" s="1"/>
      <c r="C240" s="1"/>
      <c r="D240" s="1"/>
      <c r="E240" s="1"/>
      <c r="F240" s="1"/>
      <c r="G240" s="1"/>
      <c r="H240" s="1"/>
      <c r="I240" s="1"/>
      <c r="J240" s="1"/>
      <c r="K240" s="1"/>
      <c r="L240" s="1"/>
      <c r="M240" s="103">
        <v>246.0</v>
      </c>
      <c r="N240" s="104" t="s">
        <v>808</v>
      </c>
      <c r="O240" s="112">
        <v>18.0</v>
      </c>
      <c r="P240" s="60"/>
      <c r="Q240" s="60"/>
      <c r="R240" s="60"/>
      <c r="S240" s="60"/>
      <c r="T240" s="45" t="s">
        <v>809</v>
      </c>
      <c r="U240" s="45" t="s">
        <v>810</v>
      </c>
      <c r="V240" s="1"/>
      <c r="W240" s="1"/>
      <c r="X240" s="1"/>
      <c r="Y240" s="1"/>
      <c r="Z240" s="1"/>
    </row>
    <row r="241" ht="12.75" hidden="1" customHeight="1">
      <c r="A241" s="1"/>
      <c r="B241" s="1"/>
      <c r="C241" s="1"/>
      <c r="D241" s="1"/>
      <c r="E241" s="1"/>
      <c r="F241" s="1"/>
      <c r="G241" s="1"/>
      <c r="H241" s="1"/>
      <c r="I241" s="1"/>
      <c r="J241" s="1"/>
      <c r="K241" s="1"/>
      <c r="L241" s="1"/>
      <c r="M241" s="103">
        <v>247.0</v>
      </c>
      <c r="N241" s="104" t="s">
        <v>811</v>
      </c>
      <c r="O241" s="112">
        <v>5.0</v>
      </c>
      <c r="P241" s="60"/>
      <c r="Q241" s="60"/>
      <c r="R241" s="60"/>
      <c r="S241" s="60"/>
      <c r="T241" s="45" t="s">
        <v>812</v>
      </c>
      <c r="U241" s="45" t="s">
        <v>813</v>
      </c>
      <c r="V241" s="1"/>
      <c r="W241" s="1"/>
      <c r="X241" s="1"/>
      <c r="Y241" s="1"/>
      <c r="Z241" s="1"/>
    </row>
    <row r="242" ht="12.75" hidden="1" customHeight="1">
      <c r="A242" s="1"/>
      <c r="B242" s="1"/>
      <c r="C242" s="1"/>
      <c r="D242" s="1"/>
      <c r="E242" s="1"/>
      <c r="F242" s="1"/>
      <c r="G242" s="1"/>
      <c r="H242" s="1"/>
      <c r="I242" s="1"/>
      <c r="J242" s="1"/>
      <c r="K242" s="1"/>
      <c r="L242" s="1"/>
      <c r="M242" s="103">
        <v>248.0</v>
      </c>
      <c r="N242" s="104" t="s">
        <v>814</v>
      </c>
      <c r="O242" s="112">
        <v>2.0</v>
      </c>
      <c r="P242" s="60"/>
      <c r="Q242" s="60"/>
      <c r="R242" s="60"/>
      <c r="S242" s="60"/>
      <c r="T242" s="45" t="s">
        <v>815</v>
      </c>
      <c r="U242" s="45" t="s">
        <v>816</v>
      </c>
      <c r="V242" s="1"/>
      <c r="W242" s="1"/>
      <c r="X242" s="1"/>
      <c r="Y242" s="1"/>
      <c r="Z242" s="1"/>
    </row>
    <row r="243" ht="12.75" hidden="1" customHeight="1">
      <c r="A243" s="1"/>
      <c r="B243" s="1"/>
      <c r="C243" s="1"/>
      <c r="D243" s="1"/>
      <c r="E243" s="1"/>
      <c r="F243" s="1"/>
      <c r="G243" s="1"/>
      <c r="H243" s="1"/>
      <c r="I243" s="1"/>
      <c r="J243" s="1"/>
      <c r="K243" s="1"/>
      <c r="L243" s="1"/>
      <c r="M243" s="103">
        <v>249.0</v>
      </c>
      <c r="N243" s="104" t="s">
        <v>817</v>
      </c>
      <c r="O243" s="112">
        <v>17.0</v>
      </c>
      <c r="P243" s="60"/>
      <c r="Q243" s="60"/>
      <c r="R243" s="60"/>
      <c r="S243" s="60"/>
      <c r="T243" s="45" t="s">
        <v>818</v>
      </c>
      <c r="U243" s="45" t="s">
        <v>819</v>
      </c>
      <c r="V243" s="1"/>
      <c r="W243" s="1"/>
      <c r="X243" s="1"/>
      <c r="Y243" s="1"/>
      <c r="Z243" s="1"/>
    </row>
    <row r="244" ht="12.75" hidden="1" customHeight="1">
      <c r="A244" s="1"/>
      <c r="B244" s="1"/>
      <c r="C244" s="1"/>
      <c r="D244" s="1"/>
      <c r="E244" s="1"/>
      <c r="F244" s="1"/>
      <c r="G244" s="1"/>
      <c r="H244" s="1"/>
      <c r="I244" s="1"/>
      <c r="J244" s="1"/>
      <c r="K244" s="1"/>
      <c r="L244" s="1"/>
      <c r="M244" s="103">
        <v>250.0</v>
      </c>
      <c r="N244" s="104" t="s">
        <v>820</v>
      </c>
      <c r="O244" s="112">
        <v>20.0</v>
      </c>
      <c r="P244" s="60"/>
      <c r="Q244" s="60"/>
      <c r="R244" s="60"/>
      <c r="S244" s="60"/>
      <c r="T244" s="45" t="s">
        <v>821</v>
      </c>
      <c r="U244" s="45" t="s">
        <v>822</v>
      </c>
      <c r="V244" s="1"/>
      <c r="W244" s="1"/>
      <c r="X244" s="1"/>
      <c r="Y244" s="1"/>
      <c r="Z244" s="1"/>
    </row>
    <row r="245" ht="12.75" hidden="1" customHeight="1">
      <c r="A245" s="1"/>
      <c r="B245" s="1"/>
      <c r="C245" s="1"/>
      <c r="D245" s="1"/>
      <c r="E245" s="1"/>
      <c r="F245" s="1"/>
      <c r="G245" s="1"/>
      <c r="H245" s="1"/>
      <c r="I245" s="1"/>
      <c r="J245" s="1"/>
      <c r="K245" s="1"/>
      <c r="L245" s="1"/>
      <c r="M245" s="103">
        <v>251.0</v>
      </c>
      <c r="N245" s="104" t="s">
        <v>823</v>
      </c>
      <c r="O245" s="112">
        <v>5.0</v>
      </c>
      <c r="P245" s="60"/>
      <c r="Q245" s="60"/>
      <c r="R245" s="60"/>
      <c r="S245" s="60"/>
      <c r="T245" s="45" t="s">
        <v>824</v>
      </c>
      <c r="U245" s="45" t="s">
        <v>825</v>
      </c>
      <c r="V245" s="1"/>
      <c r="W245" s="1"/>
      <c r="X245" s="1"/>
      <c r="Y245" s="1"/>
      <c r="Z245" s="1"/>
    </row>
    <row r="246" ht="12.75" hidden="1" customHeight="1">
      <c r="A246" s="1"/>
      <c r="B246" s="1"/>
      <c r="C246" s="1"/>
      <c r="D246" s="1"/>
      <c r="E246" s="1"/>
      <c r="F246" s="1"/>
      <c r="G246" s="1"/>
      <c r="H246" s="1"/>
      <c r="I246" s="1"/>
      <c r="J246" s="1"/>
      <c r="K246" s="1"/>
      <c r="L246" s="1"/>
      <c r="M246" s="103">
        <v>252.0</v>
      </c>
      <c r="N246" s="104" t="s">
        <v>826</v>
      </c>
      <c r="O246" s="112">
        <v>8.0</v>
      </c>
      <c r="P246" s="60"/>
      <c r="Q246" s="60"/>
      <c r="R246" s="60"/>
      <c r="S246" s="60"/>
      <c r="T246" s="45" t="s">
        <v>827</v>
      </c>
      <c r="U246" s="45" t="s">
        <v>828</v>
      </c>
      <c r="V246" s="1"/>
      <c r="W246" s="1"/>
      <c r="X246" s="1"/>
      <c r="Y246" s="1"/>
      <c r="Z246" s="1"/>
    </row>
    <row r="247" ht="12.75" hidden="1" customHeight="1">
      <c r="A247" s="1"/>
      <c r="B247" s="1"/>
      <c r="C247" s="1"/>
      <c r="D247" s="1"/>
      <c r="E247" s="1"/>
      <c r="F247" s="1"/>
      <c r="G247" s="1"/>
      <c r="H247" s="1"/>
      <c r="I247" s="1"/>
      <c r="J247" s="1"/>
      <c r="K247" s="1"/>
      <c r="L247" s="1"/>
      <c r="M247" s="103">
        <v>253.0</v>
      </c>
      <c r="N247" s="104" t="s">
        <v>829</v>
      </c>
      <c r="O247" s="112">
        <v>8.0</v>
      </c>
      <c r="P247" s="60"/>
      <c r="Q247" s="60"/>
      <c r="R247" s="60"/>
      <c r="S247" s="60"/>
      <c r="T247" s="45" t="s">
        <v>830</v>
      </c>
      <c r="U247" s="45" t="s">
        <v>831</v>
      </c>
      <c r="V247" s="1"/>
      <c r="W247" s="1"/>
      <c r="X247" s="1"/>
      <c r="Y247" s="1"/>
      <c r="Z247" s="1"/>
    </row>
    <row r="248" ht="12.75" hidden="1" customHeight="1">
      <c r="A248" s="1"/>
      <c r="B248" s="1"/>
      <c r="C248" s="1"/>
      <c r="D248" s="1"/>
      <c r="E248" s="1"/>
      <c r="F248" s="1"/>
      <c r="G248" s="1"/>
      <c r="H248" s="1"/>
      <c r="I248" s="1"/>
      <c r="J248" s="1"/>
      <c r="K248" s="1"/>
      <c r="L248" s="1"/>
      <c r="M248" s="103">
        <v>254.0</v>
      </c>
      <c r="N248" s="104" t="s">
        <v>832</v>
      </c>
      <c r="O248" s="112">
        <v>18.0</v>
      </c>
      <c r="P248" s="60"/>
      <c r="Q248" s="60"/>
      <c r="R248" s="60"/>
      <c r="S248" s="60"/>
      <c r="T248" s="45" t="s">
        <v>833</v>
      </c>
      <c r="U248" s="45" t="s">
        <v>834</v>
      </c>
      <c r="V248" s="1"/>
      <c r="W248" s="1"/>
      <c r="X248" s="1"/>
      <c r="Y248" s="1"/>
      <c r="Z248" s="1"/>
    </row>
    <row r="249" ht="12.75" hidden="1" customHeight="1">
      <c r="A249" s="1"/>
      <c r="B249" s="1"/>
      <c r="C249" s="1"/>
      <c r="D249" s="1"/>
      <c r="E249" s="1"/>
      <c r="F249" s="1"/>
      <c r="G249" s="1"/>
      <c r="H249" s="1"/>
      <c r="I249" s="1"/>
      <c r="J249" s="1"/>
      <c r="K249" s="1"/>
      <c r="L249" s="1"/>
      <c r="M249" s="103">
        <v>256.0</v>
      </c>
      <c r="N249" s="104" t="s">
        <v>835</v>
      </c>
      <c r="O249" s="112">
        <v>2.0</v>
      </c>
      <c r="P249" s="60"/>
      <c r="Q249" s="60"/>
      <c r="R249" s="60"/>
      <c r="S249" s="60"/>
      <c r="T249" s="45" t="s">
        <v>836</v>
      </c>
      <c r="U249" s="45" t="s">
        <v>837</v>
      </c>
      <c r="V249" s="1"/>
      <c r="W249" s="1"/>
      <c r="X249" s="1"/>
      <c r="Y249" s="1"/>
      <c r="Z249" s="1"/>
    </row>
    <row r="250" ht="12.75" hidden="1" customHeight="1">
      <c r="A250" s="1"/>
      <c r="B250" s="1"/>
      <c r="C250" s="1"/>
      <c r="D250" s="1"/>
      <c r="E250" s="1"/>
      <c r="F250" s="1"/>
      <c r="G250" s="1"/>
      <c r="H250" s="1"/>
      <c r="I250" s="1"/>
      <c r="J250" s="1"/>
      <c r="K250" s="1"/>
      <c r="L250" s="1"/>
      <c r="M250" s="103">
        <v>257.0</v>
      </c>
      <c r="N250" s="104" t="s">
        <v>838</v>
      </c>
      <c r="O250" s="112">
        <v>14.0</v>
      </c>
      <c r="P250" s="60"/>
      <c r="Q250" s="60"/>
      <c r="R250" s="60"/>
      <c r="S250" s="60"/>
      <c r="T250" s="45" t="s">
        <v>839</v>
      </c>
      <c r="U250" s="45" t="s">
        <v>840</v>
      </c>
      <c r="V250" s="1"/>
      <c r="W250" s="1"/>
      <c r="X250" s="1"/>
      <c r="Y250" s="1"/>
      <c r="Z250" s="1"/>
    </row>
    <row r="251" ht="12.75" hidden="1" customHeight="1">
      <c r="A251" s="1"/>
      <c r="B251" s="1"/>
      <c r="C251" s="1"/>
      <c r="D251" s="1"/>
      <c r="E251" s="1"/>
      <c r="F251" s="1"/>
      <c r="G251" s="1"/>
      <c r="H251" s="1"/>
      <c r="I251" s="1"/>
      <c r="J251" s="1"/>
      <c r="K251" s="1"/>
      <c r="L251" s="1"/>
      <c r="M251" s="103">
        <v>258.0</v>
      </c>
      <c r="N251" s="104" t="s">
        <v>841</v>
      </c>
      <c r="O251" s="112">
        <v>17.0</v>
      </c>
      <c r="P251" s="60"/>
      <c r="Q251" s="60"/>
      <c r="R251" s="60"/>
      <c r="S251" s="60"/>
      <c r="T251" s="45" t="s">
        <v>842</v>
      </c>
      <c r="U251" s="45" t="s">
        <v>843</v>
      </c>
      <c r="V251" s="1"/>
      <c r="W251" s="1"/>
      <c r="X251" s="1"/>
      <c r="Y251" s="1"/>
      <c r="Z251" s="1"/>
    </row>
    <row r="252" ht="12.75" hidden="1" customHeight="1">
      <c r="A252" s="1"/>
      <c r="B252" s="1"/>
      <c r="C252" s="1"/>
      <c r="D252" s="1"/>
      <c r="E252" s="1"/>
      <c r="F252" s="1"/>
      <c r="G252" s="1"/>
      <c r="H252" s="1"/>
      <c r="I252" s="1"/>
      <c r="J252" s="1"/>
      <c r="K252" s="1"/>
      <c r="L252" s="1"/>
      <c r="M252" s="103">
        <v>259.0</v>
      </c>
      <c r="N252" s="104" t="s">
        <v>844</v>
      </c>
      <c r="O252" s="112">
        <v>3.0</v>
      </c>
      <c r="P252" s="60"/>
      <c r="Q252" s="60"/>
      <c r="R252" s="60"/>
      <c r="S252" s="60"/>
      <c r="T252" s="45" t="s">
        <v>845</v>
      </c>
      <c r="U252" s="45" t="s">
        <v>846</v>
      </c>
      <c r="V252" s="1"/>
      <c r="W252" s="1"/>
      <c r="X252" s="1"/>
      <c r="Y252" s="1"/>
      <c r="Z252" s="1"/>
    </row>
    <row r="253" ht="12.75" hidden="1" customHeight="1">
      <c r="A253" s="1"/>
      <c r="B253" s="1"/>
      <c r="C253" s="1"/>
      <c r="D253" s="1"/>
      <c r="E253" s="1"/>
      <c r="F253" s="1"/>
      <c r="G253" s="1"/>
      <c r="H253" s="1"/>
      <c r="I253" s="1"/>
      <c r="J253" s="1"/>
      <c r="K253" s="1"/>
      <c r="L253" s="1"/>
      <c r="M253" s="103">
        <v>260.0</v>
      </c>
      <c r="N253" s="104" t="s">
        <v>847</v>
      </c>
      <c r="O253" s="112">
        <v>5.0</v>
      </c>
      <c r="P253" s="60"/>
      <c r="Q253" s="60"/>
      <c r="R253" s="60"/>
      <c r="S253" s="60"/>
      <c r="T253" s="45" t="s">
        <v>848</v>
      </c>
      <c r="U253" s="45" t="s">
        <v>849</v>
      </c>
      <c r="V253" s="1"/>
      <c r="W253" s="1"/>
      <c r="X253" s="1"/>
      <c r="Y253" s="1"/>
      <c r="Z253" s="1"/>
    </row>
    <row r="254" ht="12.75" hidden="1" customHeight="1">
      <c r="A254" s="1"/>
      <c r="B254" s="1"/>
      <c r="C254" s="1"/>
      <c r="D254" s="1"/>
      <c r="E254" s="1"/>
      <c r="F254" s="1"/>
      <c r="G254" s="1"/>
      <c r="H254" s="1"/>
      <c r="I254" s="1"/>
      <c r="J254" s="1"/>
      <c r="K254" s="1"/>
      <c r="L254" s="1"/>
      <c r="M254" s="103">
        <v>261.0</v>
      </c>
      <c r="N254" s="104" t="s">
        <v>850</v>
      </c>
      <c r="O254" s="112">
        <v>8.0</v>
      </c>
      <c r="P254" s="60"/>
      <c r="Q254" s="60"/>
      <c r="R254" s="60"/>
      <c r="S254" s="60"/>
      <c r="T254" s="45" t="s">
        <v>851</v>
      </c>
      <c r="U254" s="45" t="s">
        <v>852</v>
      </c>
      <c r="V254" s="1"/>
      <c r="W254" s="1"/>
      <c r="X254" s="1"/>
      <c r="Y254" s="1"/>
      <c r="Z254" s="1"/>
    </row>
    <row r="255" ht="12.75" hidden="1" customHeight="1">
      <c r="A255" s="1"/>
      <c r="B255" s="1"/>
      <c r="C255" s="1"/>
      <c r="D255" s="1"/>
      <c r="E255" s="1"/>
      <c r="F255" s="1"/>
      <c r="G255" s="1"/>
      <c r="H255" s="1"/>
      <c r="I255" s="1"/>
      <c r="J255" s="1"/>
      <c r="K255" s="1"/>
      <c r="L255" s="1"/>
      <c r="M255" s="103">
        <v>263.0</v>
      </c>
      <c r="N255" s="104" t="s">
        <v>853</v>
      </c>
      <c r="O255" s="112">
        <v>18.0</v>
      </c>
      <c r="P255" s="60"/>
      <c r="Q255" s="60"/>
      <c r="R255" s="60"/>
      <c r="S255" s="60"/>
      <c r="T255" s="45" t="s">
        <v>854</v>
      </c>
      <c r="U255" s="45" t="s">
        <v>855</v>
      </c>
      <c r="V255" s="1"/>
      <c r="W255" s="1"/>
      <c r="X255" s="1"/>
      <c r="Y255" s="1"/>
      <c r="Z255" s="1"/>
    </row>
    <row r="256" ht="12.75" hidden="1" customHeight="1">
      <c r="A256" s="1"/>
      <c r="B256" s="1"/>
      <c r="C256" s="1"/>
      <c r="D256" s="1"/>
      <c r="E256" s="1"/>
      <c r="F256" s="1"/>
      <c r="G256" s="1"/>
      <c r="H256" s="1"/>
      <c r="I256" s="1"/>
      <c r="J256" s="1"/>
      <c r="K256" s="1"/>
      <c r="L256" s="1"/>
      <c r="M256" s="103">
        <v>264.0</v>
      </c>
      <c r="N256" s="104" t="s">
        <v>856</v>
      </c>
      <c r="O256" s="112">
        <v>19.0</v>
      </c>
      <c r="P256" s="60"/>
      <c r="Q256" s="60"/>
      <c r="R256" s="60"/>
      <c r="S256" s="60"/>
      <c r="T256" s="45" t="s">
        <v>857</v>
      </c>
      <c r="U256" s="45" t="s">
        <v>858</v>
      </c>
      <c r="V256" s="1"/>
      <c r="W256" s="1"/>
      <c r="X256" s="1"/>
      <c r="Y256" s="1"/>
      <c r="Z256" s="1"/>
    </row>
    <row r="257" ht="12.75" hidden="1" customHeight="1">
      <c r="A257" s="1"/>
      <c r="B257" s="1"/>
      <c r="C257" s="1"/>
      <c r="D257" s="1"/>
      <c r="E257" s="1"/>
      <c r="F257" s="1"/>
      <c r="G257" s="1"/>
      <c r="H257" s="1"/>
      <c r="I257" s="1"/>
      <c r="J257" s="1"/>
      <c r="K257" s="1"/>
      <c r="L257" s="1"/>
      <c r="M257" s="103">
        <v>265.0</v>
      </c>
      <c r="N257" s="104" t="s">
        <v>859</v>
      </c>
      <c r="O257" s="112">
        <v>2.0</v>
      </c>
      <c r="P257" s="60"/>
      <c r="Q257" s="60"/>
      <c r="R257" s="60"/>
      <c r="S257" s="60"/>
      <c r="T257" s="45" t="s">
        <v>860</v>
      </c>
      <c r="U257" s="45" t="s">
        <v>861</v>
      </c>
      <c r="V257" s="1"/>
      <c r="W257" s="1"/>
      <c r="X257" s="1"/>
      <c r="Y257" s="1"/>
      <c r="Z257" s="1"/>
    </row>
    <row r="258" ht="12.75" hidden="1" customHeight="1">
      <c r="A258" s="1"/>
      <c r="B258" s="1"/>
      <c r="C258" s="1"/>
      <c r="D258" s="1"/>
      <c r="E258" s="1"/>
      <c r="F258" s="1"/>
      <c r="G258" s="1"/>
      <c r="H258" s="1"/>
      <c r="I258" s="1"/>
      <c r="J258" s="1"/>
      <c r="K258" s="1"/>
      <c r="L258" s="1"/>
      <c r="M258" s="103">
        <v>266.0</v>
      </c>
      <c r="N258" s="104" t="s">
        <v>862</v>
      </c>
      <c r="O258" s="112">
        <v>10.0</v>
      </c>
      <c r="P258" s="60"/>
      <c r="Q258" s="60"/>
      <c r="R258" s="60"/>
      <c r="S258" s="60"/>
      <c r="T258" s="45" t="s">
        <v>863</v>
      </c>
      <c r="U258" s="45" t="s">
        <v>864</v>
      </c>
      <c r="V258" s="1"/>
      <c r="W258" s="1"/>
      <c r="X258" s="1"/>
      <c r="Y258" s="1"/>
      <c r="Z258" s="1"/>
    </row>
    <row r="259" ht="12.75" hidden="1" customHeight="1">
      <c r="A259" s="1"/>
      <c r="B259" s="1"/>
      <c r="C259" s="1"/>
      <c r="D259" s="1"/>
      <c r="E259" s="1"/>
      <c r="F259" s="1"/>
      <c r="G259" s="1"/>
      <c r="H259" s="1"/>
      <c r="I259" s="1"/>
      <c r="J259" s="1"/>
      <c r="K259" s="1"/>
      <c r="L259" s="1"/>
      <c r="M259" s="103">
        <v>267.0</v>
      </c>
      <c r="N259" s="104" t="s">
        <v>865</v>
      </c>
      <c r="O259" s="112">
        <v>17.0</v>
      </c>
      <c r="P259" s="60"/>
      <c r="Q259" s="60"/>
      <c r="R259" s="60"/>
      <c r="S259" s="60"/>
      <c r="T259" s="45" t="s">
        <v>866</v>
      </c>
      <c r="U259" s="45" t="s">
        <v>867</v>
      </c>
      <c r="V259" s="1"/>
      <c r="W259" s="1"/>
      <c r="X259" s="1"/>
      <c r="Y259" s="1"/>
      <c r="Z259" s="1"/>
    </row>
    <row r="260" ht="12.75" hidden="1" customHeight="1">
      <c r="A260" s="1"/>
      <c r="B260" s="1"/>
      <c r="C260" s="1"/>
      <c r="D260" s="1"/>
      <c r="E260" s="1"/>
      <c r="F260" s="1"/>
      <c r="G260" s="1"/>
      <c r="H260" s="1"/>
      <c r="I260" s="1"/>
      <c r="J260" s="1"/>
      <c r="K260" s="1"/>
      <c r="L260" s="1"/>
      <c r="M260" s="103">
        <v>268.0</v>
      </c>
      <c r="N260" s="104" t="s">
        <v>868</v>
      </c>
      <c r="O260" s="112">
        <v>19.0</v>
      </c>
      <c r="P260" s="60"/>
      <c r="Q260" s="60"/>
      <c r="R260" s="60"/>
      <c r="S260" s="60"/>
      <c r="T260" s="45" t="s">
        <v>869</v>
      </c>
      <c r="U260" s="45" t="s">
        <v>870</v>
      </c>
      <c r="V260" s="1"/>
      <c r="W260" s="1"/>
      <c r="X260" s="1"/>
      <c r="Y260" s="1"/>
      <c r="Z260" s="1"/>
    </row>
    <row r="261" ht="12.75" hidden="1" customHeight="1">
      <c r="A261" s="1"/>
      <c r="B261" s="1"/>
      <c r="C261" s="1"/>
      <c r="D261" s="1"/>
      <c r="E261" s="1"/>
      <c r="F261" s="1"/>
      <c r="G261" s="1"/>
      <c r="H261" s="1"/>
      <c r="I261" s="1"/>
      <c r="J261" s="1"/>
      <c r="K261" s="1"/>
      <c r="L261" s="1"/>
      <c r="M261" s="103">
        <v>270.0</v>
      </c>
      <c r="N261" s="104" t="s">
        <v>871</v>
      </c>
      <c r="O261" s="112">
        <v>6.0</v>
      </c>
      <c r="P261" s="60"/>
      <c r="Q261" s="60"/>
      <c r="R261" s="60"/>
      <c r="S261" s="60"/>
      <c r="T261" s="45" t="s">
        <v>872</v>
      </c>
      <c r="U261" s="45" t="s">
        <v>873</v>
      </c>
      <c r="V261" s="1"/>
      <c r="W261" s="1"/>
      <c r="X261" s="1"/>
      <c r="Y261" s="1"/>
      <c r="Z261" s="1"/>
    </row>
    <row r="262" ht="12.75" hidden="1" customHeight="1">
      <c r="A262" s="1"/>
      <c r="B262" s="1"/>
      <c r="C262" s="1"/>
      <c r="D262" s="1"/>
      <c r="E262" s="1"/>
      <c r="F262" s="1"/>
      <c r="G262" s="1"/>
      <c r="H262" s="1"/>
      <c r="I262" s="1"/>
      <c r="J262" s="1"/>
      <c r="K262" s="1"/>
      <c r="L262" s="1"/>
      <c r="M262" s="103">
        <v>271.0</v>
      </c>
      <c r="N262" s="104" t="s">
        <v>874</v>
      </c>
      <c r="O262" s="112">
        <v>14.0</v>
      </c>
      <c r="P262" s="60"/>
      <c r="Q262" s="60"/>
      <c r="R262" s="60"/>
      <c r="S262" s="60"/>
      <c r="T262" s="45" t="s">
        <v>875</v>
      </c>
      <c r="U262" s="45" t="s">
        <v>876</v>
      </c>
      <c r="V262" s="1"/>
      <c r="W262" s="1"/>
      <c r="X262" s="1"/>
      <c r="Y262" s="1"/>
      <c r="Z262" s="1"/>
    </row>
    <row r="263" ht="12.75" hidden="1" customHeight="1">
      <c r="A263" s="1"/>
      <c r="B263" s="1"/>
      <c r="C263" s="1"/>
      <c r="D263" s="1"/>
      <c r="E263" s="1"/>
      <c r="F263" s="1"/>
      <c r="G263" s="1"/>
      <c r="H263" s="1"/>
      <c r="I263" s="1"/>
      <c r="J263" s="1"/>
      <c r="K263" s="1"/>
      <c r="L263" s="1"/>
      <c r="M263" s="103">
        <v>273.0</v>
      </c>
      <c r="N263" s="104" t="s">
        <v>877</v>
      </c>
      <c r="O263" s="112">
        <v>8.0</v>
      </c>
      <c r="P263" s="60"/>
      <c r="Q263" s="60"/>
      <c r="R263" s="60"/>
      <c r="S263" s="60"/>
      <c r="T263" s="45" t="s">
        <v>878</v>
      </c>
      <c r="U263" s="45" t="s">
        <v>879</v>
      </c>
      <c r="V263" s="1"/>
      <c r="W263" s="1"/>
      <c r="X263" s="1"/>
      <c r="Y263" s="1"/>
      <c r="Z263" s="1"/>
    </row>
    <row r="264" ht="12.75" hidden="1" customHeight="1">
      <c r="A264" s="1"/>
      <c r="B264" s="1"/>
      <c r="C264" s="1"/>
      <c r="D264" s="1"/>
      <c r="E264" s="1"/>
      <c r="F264" s="1"/>
      <c r="G264" s="1"/>
      <c r="H264" s="1"/>
      <c r="I264" s="1"/>
      <c r="J264" s="1"/>
      <c r="K264" s="1"/>
      <c r="L264" s="1"/>
      <c r="M264" s="103">
        <v>274.0</v>
      </c>
      <c r="N264" s="104" t="s">
        <v>880</v>
      </c>
      <c r="O264" s="112">
        <v>18.0</v>
      </c>
      <c r="P264" s="60"/>
      <c r="Q264" s="60"/>
      <c r="R264" s="60"/>
      <c r="S264" s="60"/>
      <c r="T264" s="45" t="s">
        <v>881</v>
      </c>
      <c r="U264" s="45" t="s">
        <v>882</v>
      </c>
      <c r="V264" s="1"/>
      <c r="W264" s="1"/>
      <c r="X264" s="1"/>
      <c r="Y264" s="1"/>
      <c r="Z264" s="1"/>
    </row>
    <row r="265" ht="12.75" hidden="1" customHeight="1">
      <c r="A265" s="1"/>
      <c r="B265" s="1"/>
      <c r="C265" s="1"/>
      <c r="D265" s="1"/>
      <c r="E265" s="1"/>
      <c r="F265" s="1"/>
      <c r="G265" s="1"/>
      <c r="H265" s="1"/>
      <c r="I265" s="1"/>
      <c r="J265" s="1"/>
      <c r="K265" s="1"/>
      <c r="L265" s="1"/>
      <c r="M265" s="103">
        <v>275.0</v>
      </c>
      <c r="N265" s="104" t="s">
        <v>883</v>
      </c>
      <c r="O265" s="112">
        <v>8.0</v>
      </c>
      <c r="P265" s="60"/>
      <c r="Q265" s="60"/>
      <c r="R265" s="60"/>
      <c r="S265" s="60"/>
      <c r="T265" s="45" t="s">
        <v>884</v>
      </c>
      <c r="U265" s="45" t="s">
        <v>885</v>
      </c>
      <c r="V265" s="1"/>
      <c r="W265" s="1"/>
      <c r="X265" s="1"/>
      <c r="Y265" s="1"/>
      <c r="Z265" s="1"/>
    </row>
    <row r="266" ht="12.75" hidden="1" customHeight="1">
      <c r="A266" s="1"/>
      <c r="B266" s="1"/>
      <c r="C266" s="1"/>
      <c r="D266" s="1"/>
      <c r="E266" s="1"/>
      <c r="F266" s="1"/>
      <c r="G266" s="1"/>
      <c r="H266" s="1"/>
      <c r="I266" s="1"/>
      <c r="J266" s="1"/>
      <c r="K266" s="1"/>
      <c r="L266" s="1"/>
      <c r="M266" s="103">
        <v>276.0</v>
      </c>
      <c r="N266" s="104" t="s">
        <v>886</v>
      </c>
      <c r="O266" s="112">
        <v>20.0</v>
      </c>
      <c r="P266" s="60"/>
      <c r="Q266" s="60"/>
      <c r="R266" s="60"/>
      <c r="S266" s="60"/>
      <c r="T266" s="45" t="s">
        <v>887</v>
      </c>
      <c r="U266" s="45" t="s">
        <v>888</v>
      </c>
      <c r="V266" s="1"/>
      <c r="W266" s="1"/>
      <c r="X266" s="1"/>
      <c r="Y266" s="1"/>
      <c r="Z266" s="1"/>
    </row>
    <row r="267" ht="12.75" hidden="1" customHeight="1">
      <c r="A267" s="1"/>
      <c r="B267" s="1"/>
      <c r="C267" s="1"/>
      <c r="D267" s="1"/>
      <c r="E267" s="1"/>
      <c r="F267" s="1"/>
      <c r="G267" s="1"/>
      <c r="H267" s="1"/>
      <c r="I267" s="1"/>
      <c r="J267" s="1"/>
      <c r="K267" s="1"/>
      <c r="L267" s="1"/>
      <c r="M267" s="103">
        <v>278.0</v>
      </c>
      <c r="N267" s="104" t="s">
        <v>889</v>
      </c>
      <c r="O267" s="112">
        <v>14.0</v>
      </c>
      <c r="P267" s="60"/>
      <c r="Q267" s="60"/>
      <c r="R267" s="60"/>
      <c r="S267" s="60"/>
      <c r="T267" s="45" t="s">
        <v>890</v>
      </c>
      <c r="U267" s="45" t="s">
        <v>891</v>
      </c>
      <c r="V267" s="1"/>
      <c r="W267" s="1"/>
      <c r="X267" s="1"/>
      <c r="Y267" s="1"/>
      <c r="Z267" s="1"/>
    </row>
    <row r="268" ht="12.75" hidden="1" customHeight="1">
      <c r="A268" s="1"/>
      <c r="B268" s="1"/>
      <c r="C268" s="1"/>
      <c r="D268" s="1"/>
      <c r="E268" s="1"/>
      <c r="F268" s="1"/>
      <c r="G268" s="1"/>
      <c r="H268" s="1"/>
      <c r="I268" s="1"/>
      <c r="J268" s="1"/>
      <c r="K268" s="1"/>
      <c r="L268" s="1"/>
      <c r="M268" s="103">
        <v>279.0</v>
      </c>
      <c r="N268" s="104" t="s">
        <v>892</v>
      </c>
      <c r="O268" s="112">
        <v>20.0</v>
      </c>
      <c r="P268" s="60"/>
      <c r="Q268" s="60"/>
      <c r="R268" s="60"/>
      <c r="S268" s="60"/>
      <c r="T268" s="45" t="s">
        <v>893</v>
      </c>
      <c r="U268" s="45" t="s">
        <v>894</v>
      </c>
      <c r="V268" s="1"/>
      <c r="W268" s="1"/>
      <c r="X268" s="1"/>
      <c r="Y268" s="1"/>
      <c r="Z268" s="1"/>
    </row>
    <row r="269" ht="12.75" hidden="1" customHeight="1">
      <c r="A269" s="1"/>
      <c r="B269" s="1"/>
      <c r="C269" s="1"/>
      <c r="D269" s="1"/>
      <c r="E269" s="1"/>
      <c r="F269" s="1"/>
      <c r="G269" s="1"/>
      <c r="H269" s="1"/>
      <c r="I269" s="1"/>
      <c r="J269" s="1"/>
      <c r="K269" s="1"/>
      <c r="L269" s="1"/>
      <c r="M269" s="103">
        <v>280.0</v>
      </c>
      <c r="N269" s="104" t="s">
        <v>895</v>
      </c>
      <c r="O269" s="112">
        <v>17.0</v>
      </c>
      <c r="P269" s="60"/>
      <c r="Q269" s="60"/>
      <c r="R269" s="60"/>
      <c r="S269" s="60"/>
      <c r="T269" s="45" t="s">
        <v>896</v>
      </c>
      <c r="U269" s="45" t="s">
        <v>897</v>
      </c>
      <c r="V269" s="1"/>
      <c r="W269" s="1"/>
      <c r="X269" s="1"/>
      <c r="Y269" s="1"/>
      <c r="Z269" s="1"/>
    </row>
    <row r="270" ht="12.75" hidden="1" customHeight="1">
      <c r="A270" s="1"/>
      <c r="B270" s="1"/>
      <c r="C270" s="1"/>
      <c r="D270" s="1"/>
      <c r="E270" s="1"/>
      <c r="F270" s="1"/>
      <c r="G270" s="1"/>
      <c r="H270" s="1"/>
      <c r="I270" s="1"/>
      <c r="J270" s="1"/>
      <c r="K270" s="1"/>
      <c r="L270" s="1"/>
      <c r="M270" s="103">
        <v>281.0</v>
      </c>
      <c r="N270" s="104" t="s">
        <v>898</v>
      </c>
      <c r="O270" s="112">
        <v>4.0</v>
      </c>
      <c r="P270" s="60"/>
      <c r="Q270" s="60"/>
      <c r="R270" s="60"/>
      <c r="S270" s="60"/>
      <c r="T270" s="45" t="s">
        <v>899</v>
      </c>
      <c r="U270" s="45" t="s">
        <v>900</v>
      </c>
      <c r="V270" s="1"/>
      <c r="W270" s="1"/>
      <c r="X270" s="1"/>
      <c r="Y270" s="1"/>
      <c r="Z270" s="1"/>
    </row>
    <row r="271" ht="12.75" hidden="1" customHeight="1">
      <c r="A271" s="1"/>
      <c r="B271" s="1"/>
      <c r="C271" s="1"/>
      <c r="D271" s="1"/>
      <c r="E271" s="1"/>
      <c r="F271" s="1"/>
      <c r="G271" s="1"/>
      <c r="H271" s="1"/>
      <c r="I271" s="1"/>
      <c r="J271" s="1"/>
      <c r="K271" s="1"/>
      <c r="L271" s="1"/>
      <c r="M271" s="103">
        <v>282.0</v>
      </c>
      <c r="N271" s="104" t="s">
        <v>901</v>
      </c>
      <c r="O271" s="112">
        <v>13.0</v>
      </c>
      <c r="P271" s="60"/>
      <c r="Q271" s="60"/>
      <c r="R271" s="60"/>
      <c r="S271" s="60"/>
      <c r="T271" s="45" t="s">
        <v>902</v>
      </c>
      <c r="U271" s="45" t="s">
        <v>903</v>
      </c>
      <c r="V271" s="1"/>
      <c r="W271" s="1"/>
      <c r="X271" s="1"/>
      <c r="Y271" s="1"/>
      <c r="Z271" s="1"/>
    </row>
    <row r="272" ht="12.75" hidden="1" customHeight="1">
      <c r="A272" s="1"/>
      <c r="B272" s="1"/>
      <c r="C272" s="1"/>
      <c r="D272" s="1"/>
      <c r="E272" s="1"/>
      <c r="F272" s="1"/>
      <c r="G272" s="1"/>
      <c r="H272" s="1"/>
      <c r="I272" s="1"/>
      <c r="J272" s="1"/>
      <c r="K272" s="1"/>
      <c r="L272" s="1"/>
      <c r="M272" s="103">
        <v>283.0</v>
      </c>
      <c r="N272" s="104" t="s">
        <v>904</v>
      </c>
      <c r="O272" s="112">
        <v>10.0</v>
      </c>
      <c r="P272" s="60"/>
      <c r="Q272" s="60"/>
      <c r="R272" s="60"/>
      <c r="S272" s="60"/>
      <c r="T272" s="45" t="s">
        <v>905</v>
      </c>
      <c r="U272" s="45" t="s">
        <v>906</v>
      </c>
      <c r="V272" s="1"/>
      <c r="W272" s="1"/>
      <c r="X272" s="1"/>
      <c r="Y272" s="1"/>
      <c r="Z272" s="1"/>
    </row>
    <row r="273" ht="12.75" hidden="1" customHeight="1">
      <c r="A273" s="1"/>
      <c r="B273" s="1"/>
      <c r="C273" s="1"/>
      <c r="D273" s="1"/>
      <c r="E273" s="1"/>
      <c r="F273" s="1"/>
      <c r="G273" s="1"/>
      <c r="H273" s="1"/>
      <c r="I273" s="1"/>
      <c r="J273" s="1"/>
      <c r="K273" s="1"/>
      <c r="L273" s="1"/>
      <c r="M273" s="103">
        <v>284.0</v>
      </c>
      <c r="N273" s="104" t="s">
        <v>907</v>
      </c>
      <c r="O273" s="112">
        <v>12.0</v>
      </c>
      <c r="P273" s="60"/>
      <c r="Q273" s="60"/>
      <c r="R273" s="60"/>
      <c r="S273" s="60"/>
      <c r="T273" s="45" t="s">
        <v>908</v>
      </c>
      <c r="U273" s="45" t="s">
        <v>909</v>
      </c>
      <c r="V273" s="1"/>
      <c r="W273" s="1"/>
      <c r="X273" s="1"/>
      <c r="Y273" s="1"/>
      <c r="Z273" s="1"/>
    </row>
    <row r="274" ht="12.75" hidden="1" customHeight="1">
      <c r="A274" s="1"/>
      <c r="B274" s="1"/>
      <c r="C274" s="1"/>
      <c r="D274" s="1"/>
      <c r="E274" s="1"/>
      <c r="F274" s="1"/>
      <c r="G274" s="1"/>
      <c r="H274" s="1"/>
      <c r="I274" s="1"/>
      <c r="J274" s="1"/>
      <c r="K274" s="1"/>
      <c r="L274" s="1"/>
      <c r="M274" s="103">
        <v>285.0</v>
      </c>
      <c r="N274" s="104" t="s">
        <v>910</v>
      </c>
      <c r="O274" s="112">
        <v>12.0</v>
      </c>
      <c r="P274" s="60"/>
      <c r="Q274" s="60"/>
      <c r="R274" s="60"/>
      <c r="S274" s="60"/>
      <c r="T274" s="45" t="s">
        <v>911</v>
      </c>
      <c r="U274" s="45" t="s">
        <v>912</v>
      </c>
      <c r="V274" s="1"/>
      <c r="W274" s="1"/>
      <c r="X274" s="1"/>
      <c r="Y274" s="1"/>
      <c r="Z274" s="1"/>
    </row>
    <row r="275" ht="12.75" hidden="1" customHeight="1">
      <c r="A275" s="1"/>
      <c r="B275" s="1"/>
      <c r="C275" s="1"/>
      <c r="D275" s="1"/>
      <c r="E275" s="1"/>
      <c r="F275" s="1"/>
      <c r="G275" s="1"/>
      <c r="H275" s="1"/>
      <c r="I275" s="1"/>
      <c r="J275" s="1"/>
      <c r="K275" s="1"/>
      <c r="L275" s="1"/>
      <c r="M275" s="103">
        <v>287.0</v>
      </c>
      <c r="N275" s="104" t="s">
        <v>913</v>
      </c>
      <c r="O275" s="112">
        <v>7.0</v>
      </c>
      <c r="P275" s="60"/>
      <c r="Q275" s="60"/>
      <c r="R275" s="60"/>
      <c r="S275" s="60"/>
      <c r="T275" s="45" t="s">
        <v>914</v>
      </c>
      <c r="U275" s="45" t="s">
        <v>915</v>
      </c>
      <c r="V275" s="1"/>
      <c r="W275" s="1"/>
      <c r="X275" s="1"/>
      <c r="Y275" s="1"/>
      <c r="Z275" s="1"/>
    </row>
    <row r="276" ht="12.75" hidden="1" customHeight="1">
      <c r="A276" s="1"/>
      <c r="B276" s="1"/>
      <c r="C276" s="1"/>
      <c r="D276" s="1"/>
      <c r="E276" s="1"/>
      <c r="F276" s="1"/>
      <c r="G276" s="1"/>
      <c r="H276" s="1"/>
      <c r="I276" s="1"/>
      <c r="J276" s="1"/>
      <c r="K276" s="1"/>
      <c r="L276" s="1"/>
      <c r="M276" s="103">
        <v>288.0</v>
      </c>
      <c r="N276" s="104" t="s">
        <v>916</v>
      </c>
      <c r="O276" s="112">
        <v>9.0</v>
      </c>
      <c r="P276" s="60"/>
      <c r="Q276" s="60"/>
      <c r="R276" s="60"/>
      <c r="S276" s="60"/>
      <c r="T276" s="45" t="s">
        <v>917</v>
      </c>
      <c r="U276" s="45" t="s">
        <v>918</v>
      </c>
      <c r="V276" s="1"/>
      <c r="W276" s="1"/>
      <c r="X276" s="1"/>
      <c r="Y276" s="1"/>
      <c r="Z276" s="1"/>
    </row>
    <row r="277" ht="12.75" hidden="1" customHeight="1">
      <c r="A277" s="1"/>
      <c r="B277" s="1"/>
      <c r="C277" s="1"/>
      <c r="D277" s="1"/>
      <c r="E277" s="1"/>
      <c r="F277" s="1"/>
      <c r="G277" s="1"/>
      <c r="H277" s="1"/>
      <c r="I277" s="1"/>
      <c r="J277" s="1"/>
      <c r="K277" s="1"/>
      <c r="L277" s="1"/>
      <c r="M277" s="103">
        <v>289.0</v>
      </c>
      <c r="N277" s="104" t="s">
        <v>919</v>
      </c>
      <c r="O277" s="112">
        <v>5.0</v>
      </c>
      <c r="P277" s="60"/>
      <c r="Q277" s="60"/>
      <c r="R277" s="60"/>
      <c r="S277" s="60"/>
      <c r="T277" s="45" t="s">
        <v>920</v>
      </c>
      <c r="U277" s="45" t="s">
        <v>921</v>
      </c>
      <c r="V277" s="1"/>
      <c r="W277" s="1"/>
      <c r="X277" s="1"/>
      <c r="Y277" s="1"/>
      <c r="Z277" s="1"/>
    </row>
    <row r="278" ht="12.75" hidden="1" customHeight="1">
      <c r="A278" s="1"/>
      <c r="B278" s="1"/>
      <c r="C278" s="1"/>
      <c r="D278" s="1"/>
      <c r="E278" s="1"/>
      <c r="F278" s="1"/>
      <c r="G278" s="1"/>
      <c r="H278" s="1"/>
      <c r="I278" s="1"/>
      <c r="J278" s="1"/>
      <c r="K278" s="1"/>
      <c r="L278" s="1"/>
      <c r="M278" s="103">
        <v>290.0</v>
      </c>
      <c r="N278" s="104" t="s">
        <v>922</v>
      </c>
      <c r="O278" s="112">
        <v>8.0</v>
      </c>
      <c r="P278" s="60"/>
      <c r="Q278" s="60"/>
      <c r="R278" s="60"/>
      <c r="S278" s="60"/>
      <c r="T278" s="45" t="s">
        <v>923</v>
      </c>
      <c r="U278" s="45" t="s">
        <v>924</v>
      </c>
      <c r="V278" s="1"/>
      <c r="W278" s="1"/>
      <c r="X278" s="1"/>
      <c r="Y278" s="1"/>
      <c r="Z278" s="1"/>
    </row>
    <row r="279" ht="12.75" hidden="1" customHeight="1">
      <c r="A279" s="1"/>
      <c r="B279" s="1"/>
      <c r="C279" s="1"/>
      <c r="D279" s="1"/>
      <c r="E279" s="1"/>
      <c r="F279" s="1"/>
      <c r="G279" s="1"/>
      <c r="H279" s="1"/>
      <c r="I279" s="1"/>
      <c r="J279" s="1"/>
      <c r="K279" s="1"/>
      <c r="L279" s="1"/>
      <c r="M279" s="103">
        <v>291.0</v>
      </c>
      <c r="N279" s="104" t="s">
        <v>925</v>
      </c>
      <c r="O279" s="112">
        <v>18.0</v>
      </c>
      <c r="P279" s="60"/>
      <c r="Q279" s="60"/>
      <c r="R279" s="60"/>
      <c r="S279" s="60"/>
      <c r="T279" s="45" t="s">
        <v>926</v>
      </c>
      <c r="U279" s="45" t="s">
        <v>927</v>
      </c>
      <c r="V279" s="1"/>
      <c r="W279" s="1"/>
      <c r="X279" s="1"/>
      <c r="Y279" s="1"/>
      <c r="Z279" s="1"/>
    </row>
    <row r="280" ht="12.75" hidden="1" customHeight="1">
      <c r="A280" s="1"/>
      <c r="B280" s="1"/>
      <c r="C280" s="1"/>
      <c r="D280" s="1"/>
      <c r="E280" s="1"/>
      <c r="F280" s="1"/>
      <c r="G280" s="1"/>
      <c r="H280" s="1"/>
      <c r="I280" s="1"/>
      <c r="J280" s="1"/>
      <c r="K280" s="1"/>
      <c r="L280" s="1"/>
      <c r="M280" s="103">
        <v>292.0</v>
      </c>
      <c r="N280" s="104" t="s">
        <v>928</v>
      </c>
      <c r="O280" s="112">
        <v>6.0</v>
      </c>
      <c r="P280" s="60"/>
      <c r="Q280" s="60"/>
      <c r="R280" s="60"/>
      <c r="S280" s="60"/>
      <c r="T280" s="45" t="s">
        <v>929</v>
      </c>
      <c r="U280" s="45" t="s">
        <v>930</v>
      </c>
      <c r="V280" s="1"/>
      <c r="W280" s="1"/>
      <c r="X280" s="1"/>
      <c r="Y280" s="1"/>
      <c r="Z280" s="1"/>
    </row>
    <row r="281" ht="12.75" hidden="1" customHeight="1">
      <c r="A281" s="1"/>
      <c r="B281" s="1"/>
      <c r="C281" s="1"/>
      <c r="D281" s="1"/>
      <c r="E281" s="1"/>
      <c r="F281" s="1"/>
      <c r="G281" s="1"/>
      <c r="H281" s="1"/>
      <c r="I281" s="1"/>
      <c r="J281" s="1"/>
      <c r="K281" s="1"/>
      <c r="L281" s="1"/>
      <c r="M281" s="103">
        <v>293.0</v>
      </c>
      <c r="N281" s="104" t="s">
        <v>931</v>
      </c>
      <c r="O281" s="112">
        <v>3.0</v>
      </c>
      <c r="P281" s="60"/>
      <c r="Q281" s="60"/>
      <c r="R281" s="60"/>
      <c r="S281" s="60"/>
      <c r="T281" s="45" t="s">
        <v>932</v>
      </c>
      <c r="U281" s="45" t="s">
        <v>933</v>
      </c>
      <c r="V281" s="1"/>
      <c r="W281" s="1"/>
      <c r="X281" s="1"/>
      <c r="Y281" s="1"/>
      <c r="Z281" s="1"/>
    </row>
    <row r="282" ht="12.75" hidden="1" customHeight="1">
      <c r="A282" s="1"/>
      <c r="B282" s="1"/>
      <c r="C282" s="1"/>
      <c r="D282" s="1"/>
      <c r="E282" s="1"/>
      <c r="F282" s="1"/>
      <c r="G282" s="1"/>
      <c r="H282" s="1"/>
      <c r="I282" s="1"/>
      <c r="J282" s="1"/>
      <c r="K282" s="1"/>
      <c r="L282" s="1"/>
      <c r="M282" s="103">
        <v>294.0</v>
      </c>
      <c r="N282" s="104" t="s">
        <v>934</v>
      </c>
      <c r="O282" s="112">
        <v>16.0</v>
      </c>
      <c r="P282" s="60"/>
      <c r="Q282" s="60"/>
      <c r="R282" s="60"/>
      <c r="S282" s="60"/>
      <c r="T282" s="45" t="s">
        <v>935</v>
      </c>
      <c r="U282" s="45" t="s">
        <v>936</v>
      </c>
      <c r="V282" s="1"/>
      <c r="W282" s="1"/>
      <c r="X282" s="1"/>
      <c r="Y282" s="1"/>
      <c r="Z282" s="1"/>
    </row>
    <row r="283" ht="12.75" hidden="1" customHeight="1">
      <c r="A283" s="1"/>
      <c r="B283" s="1"/>
      <c r="C283" s="1"/>
      <c r="D283" s="1"/>
      <c r="E283" s="1"/>
      <c r="F283" s="1"/>
      <c r="G283" s="1"/>
      <c r="H283" s="1"/>
      <c r="I283" s="1"/>
      <c r="J283" s="1"/>
      <c r="K283" s="1"/>
      <c r="L283" s="1"/>
      <c r="M283" s="103">
        <v>295.0</v>
      </c>
      <c r="N283" s="104" t="s">
        <v>937</v>
      </c>
      <c r="O283" s="112">
        <v>16.0</v>
      </c>
      <c r="P283" s="60"/>
      <c r="Q283" s="60"/>
      <c r="R283" s="60"/>
      <c r="S283" s="60"/>
      <c r="T283" s="45" t="s">
        <v>938</v>
      </c>
      <c r="U283" s="45" t="s">
        <v>939</v>
      </c>
      <c r="V283" s="1"/>
      <c r="W283" s="1"/>
      <c r="X283" s="1"/>
      <c r="Y283" s="1"/>
      <c r="Z283" s="1"/>
    </row>
    <row r="284" ht="12.75" hidden="1" customHeight="1">
      <c r="A284" s="1"/>
      <c r="B284" s="1"/>
      <c r="C284" s="1"/>
      <c r="D284" s="1"/>
      <c r="E284" s="1"/>
      <c r="F284" s="1"/>
      <c r="G284" s="1"/>
      <c r="H284" s="1"/>
      <c r="I284" s="1"/>
      <c r="J284" s="1"/>
      <c r="K284" s="1"/>
      <c r="L284" s="1"/>
      <c r="M284" s="103">
        <v>296.0</v>
      </c>
      <c r="N284" s="104" t="s">
        <v>940</v>
      </c>
      <c r="O284" s="112">
        <v>13.0</v>
      </c>
      <c r="P284" s="60"/>
      <c r="Q284" s="60"/>
      <c r="R284" s="60"/>
      <c r="S284" s="60"/>
      <c r="T284" s="45" t="s">
        <v>941</v>
      </c>
      <c r="U284" s="45" t="s">
        <v>942</v>
      </c>
      <c r="V284" s="1"/>
      <c r="W284" s="1"/>
      <c r="X284" s="1"/>
      <c r="Y284" s="1"/>
      <c r="Z284" s="1"/>
    </row>
    <row r="285" ht="12.75" hidden="1" customHeight="1">
      <c r="A285" s="1"/>
      <c r="B285" s="1"/>
      <c r="C285" s="1"/>
      <c r="D285" s="1"/>
      <c r="E285" s="1"/>
      <c r="F285" s="1"/>
      <c r="G285" s="1"/>
      <c r="H285" s="1"/>
      <c r="I285" s="1"/>
      <c r="J285" s="1"/>
      <c r="K285" s="1"/>
      <c r="L285" s="1"/>
      <c r="M285" s="103">
        <v>297.0</v>
      </c>
      <c r="N285" s="104" t="s">
        <v>943</v>
      </c>
      <c r="O285" s="112">
        <v>4.0</v>
      </c>
      <c r="P285" s="60"/>
      <c r="Q285" s="60"/>
      <c r="R285" s="60"/>
      <c r="S285" s="60"/>
      <c r="T285" s="45" t="s">
        <v>944</v>
      </c>
      <c r="U285" s="45" t="s">
        <v>945</v>
      </c>
      <c r="V285" s="1"/>
      <c r="W285" s="1"/>
      <c r="X285" s="1"/>
      <c r="Y285" s="1"/>
      <c r="Z285" s="1"/>
    </row>
    <row r="286" ht="12.75" hidden="1" customHeight="1">
      <c r="A286" s="1"/>
      <c r="B286" s="1"/>
      <c r="C286" s="1"/>
      <c r="D286" s="1"/>
      <c r="E286" s="1"/>
      <c r="F286" s="1"/>
      <c r="G286" s="1"/>
      <c r="H286" s="1"/>
      <c r="I286" s="1"/>
      <c r="J286" s="1"/>
      <c r="K286" s="1"/>
      <c r="L286" s="1"/>
      <c r="M286" s="103">
        <v>298.0</v>
      </c>
      <c r="N286" s="104" t="s">
        <v>946</v>
      </c>
      <c r="O286" s="112">
        <v>15.0</v>
      </c>
      <c r="P286" s="60"/>
      <c r="Q286" s="60"/>
      <c r="R286" s="60"/>
      <c r="S286" s="60"/>
      <c r="T286" s="45" t="s">
        <v>947</v>
      </c>
      <c r="U286" s="45" t="s">
        <v>948</v>
      </c>
      <c r="V286" s="1"/>
      <c r="W286" s="1"/>
      <c r="X286" s="1"/>
      <c r="Y286" s="1"/>
      <c r="Z286" s="1"/>
    </row>
    <row r="287" ht="12.75" hidden="1" customHeight="1">
      <c r="A287" s="1"/>
      <c r="B287" s="1"/>
      <c r="C287" s="1"/>
      <c r="D287" s="1"/>
      <c r="E287" s="1"/>
      <c r="F287" s="1"/>
      <c r="G287" s="1"/>
      <c r="H287" s="1"/>
      <c r="I287" s="1"/>
      <c r="J287" s="1"/>
      <c r="K287" s="1"/>
      <c r="L287" s="1"/>
      <c r="M287" s="103">
        <v>299.0</v>
      </c>
      <c r="N287" s="104" t="s">
        <v>949</v>
      </c>
      <c r="O287" s="112">
        <v>12.0</v>
      </c>
      <c r="P287" s="60"/>
      <c r="Q287" s="60"/>
      <c r="R287" s="60"/>
      <c r="S287" s="60"/>
      <c r="T287" s="45" t="s">
        <v>950</v>
      </c>
      <c r="U287" s="45" t="s">
        <v>951</v>
      </c>
      <c r="V287" s="1"/>
      <c r="W287" s="1"/>
      <c r="X287" s="1"/>
      <c r="Y287" s="1"/>
      <c r="Z287" s="1"/>
    </row>
    <row r="288" ht="12.75" hidden="1" customHeight="1">
      <c r="A288" s="1"/>
      <c r="B288" s="1"/>
      <c r="C288" s="1"/>
      <c r="D288" s="1"/>
      <c r="E288" s="1"/>
      <c r="F288" s="1"/>
      <c r="G288" s="1"/>
      <c r="H288" s="1"/>
      <c r="I288" s="1"/>
      <c r="J288" s="1"/>
      <c r="K288" s="1"/>
      <c r="L288" s="1"/>
      <c r="M288" s="103">
        <v>300.0</v>
      </c>
      <c r="N288" s="104" t="s">
        <v>952</v>
      </c>
      <c r="O288" s="112">
        <v>17.0</v>
      </c>
      <c r="P288" s="60"/>
      <c r="Q288" s="60"/>
      <c r="R288" s="60"/>
      <c r="S288" s="60"/>
      <c r="T288" s="45" t="s">
        <v>953</v>
      </c>
      <c r="U288" s="45" t="s">
        <v>954</v>
      </c>
      <c r="V288" s="1"/>
      <c r="W288" s="1"/>
      <c r="X288" s="1"/>
      <c r="Y288" s="1"/>
      <c r="Z288" s="1"/>
    </row>
    <row r="289" ht="12.75" hidden="1" customHeight="1">
      <c r="A289" s="1"/>
      <c r="B289" s="1"/>
      <c r="C289" s="1"/>
      <c r="D289" s="1"/>
      <c r="E289" s="1"/>
      <c r="F289" s="1"/>
      <c r="G289" s="1"/>
      <c r="H289" s="1"/>
      <c r="I289" s="1"/>
      <c r="J289" s="1"/>
      <c r="K289" s="1"/>
      <c r="L289" s="1"/>
      <c r="M289" s="103">
        <v>301.0</v>
      </c>
      <c r="N289" s="104" t="s">
        <v>955</v>
      </c>
      <c r="O289" s="112">
        <v>8.0</v>
      </c>
      <c r="P289" s="60"/>
      <c r="Q289" s="60"/>
      <c r="R289" s="60"/>
      <c r="S289" s="60"/>
      <c r="T289" s="45" t="s">
        <v>956</v>
      </c>
      <c r="U289" s="45" t="s">
        <v>957</v>
      </c>
      <c r="V289" s="1"/>
      <c r="W289" s="1"/>
      <c r="X289" s="1"/>
      <c r="Y289" s="1"/>
      <c r="Z289" s="1"/>
    </row>
    <row r="290" ht="12.75" hidden="1" customHeight="1">
      <c r="A290" s="1"/>
      <c r="B290" s="1"/>
      <c r="C290" s="1"/>
      <c r="D290" s="1"/>
      <c r="E290" s="1"/>
      <c r="F290" s="1"/>
      <c r="G290" s="1"/>
      <c r="H290" s="1"/>
      <c r="I290" s="1"/>
      <c r="J290" s="1"/>
      <c r="K290" s="1"/>
      <c r="L290" s="1"/>
      <c r="M290" s="103">
        <v>302.0</v>
      </c>
      <c r="N290" s="104" t="s">
        <v>958</v>
      </c>
      <c r="O290" s="112">
        <v>8.0</v>
      </c>
      <c r="P290" s="60"/>
      <c r="Q290" s="60"/>
      <c r="R290" s="60"/>
      <c r="S290" s="60"/>
      <c r="T290" s="45" t="s">
        <v>959</v>
      </c>
      <c r="U290" s="45" t="s">
        <v>960</v>
      </c>
      <c r="V290" s="1"/>
      <c r="W290" s="1"/>
      <c r="X290" s="1"/>
      <c r="Y290" s="1"/>
      <c r="Z290" s="1"/>
    </row>
    <row r="291" ht="12.75" hidden="1" customHeight="1">
      <c r="A291" s="1"/>
      <c r="B291" s="1"/>
      <c r="C291" s="1"/>
      <c r="D291" s="1"/>
      <c r="E291" s="1"/>
      <c r="F291" s="1"/>
      <c r="G291" s="1"/>
      <c r="H291" s="1"/>
      <c r="I291" s="1"/>
      <c r="J291" s="1"/>
      <c r="K291" s="1"/>
      <c r="L291" s="1"/>
      <c r="M291" s="103">
        <v>303.0</v>
      </c>
      <c r="N291" s="104" t="s">
        <v>961</v>
      </c>
      <c r="O291" s="112">
        <v>12.0</v>
      </c>
      <c r="P291" s="60"/>
      <c r="Q291" s="60"/>
      <c r="R291" s="60"/>
      <c r="S291" s="60"/>
      <c r="T291" s="45" t="s">
        <v>962</v>
      </c>
      <c r="U291" s="45" t="s">
        <v>963</v>
      </c>
      <c r="V291" s="1"/>
      <c r="W291" s="1"/>
      <c r="X291" s="1"/>
      <c r="Y291" s="1"/>
      <c r="Z291" s="1"/>
    </row>
    <row r="292" ht="12.75" hidden="1" customHeight="1">
      <c r="A292" s="1"/>
      <c r="B292" s="1"/>
      <c r="C292" s="1"/>
      <c r="D292" s="1"/>
      <c r="E292" s="1"/>
      <c r="F292" s="1"/>
      <c r="G292" s="1"/>
      <c r="H292" s="1"/>
      <c r="I292" s="1"/>
      <c r="J292" s="1"/>
      <c r="K292" s="1"/>
      <c r="L292" s="1"/>
      <c r="M292" s="103">
        <v>304.0</v>
      </c>
      <c r="N292" s="104" t="s">
        <v>964</v>
      </c>
      <c r="O292" s="112">
        <v>18.0</v>
      </c>
      <c r="P292" s="60"/>
      <c r="Q292" s="60"/>
      <c r="R292" s="60"/>
      <c r="S292" s="60"/>
      <c r="T292" s="45" t="s">
        <v>965</v>
      </c>
      <c r="U292" s="45" t="s">
        <v>966</v>
      </c>
      <c r="V292" s="1"/>
      <c r="W292" s="1"/>
      <c r="X292" s="1"/>
      <c r="Y292" s="1"/>
      <c r="Z292" s="1"/>
    </row>
    <row r="293" ht="12.75" hidden="1" customHeight="1">
      <c r="A293" s="1"/>
      <c r="B293" s="1"/>
      <c r="C293" s="1"/>
      <c r="D293" s="1"/>
      <c r="E293" s="1"/>
      <c r="F293" s="1"/>
      <c r="G293" s="1"/>
      <c r="H293" s="1"/>
      <c r="I293" s="1"/>
      <c r="J293" s="1"/>
      <c r="K293" s="1"/>
      <c r="L293" s="1"/>
      <c r="M293" s="103">
        <v>306.0</v>
      </c>
      <c r="N293" s="104" t="s">
        <v>967</v>
      </c>
      <c r="O293" s="112">
        <v>19.0</v>
      </c>
      <c r="P293" s="60"/>
      <c r="Q293" s="60"/>
      <c r="R293" s="60"/>
      <c r="S293" s="60"/>
      <c r="T293" s="45" t="s">
        <v>968</v>
      </c>
      <c r="U293" s="45" t="s">
        <v>969</v>
      </c>
      <c r="V293" s="1"/>
      <c r="W293" s="1"/>
      <c r="X293" s="1"/>
      <c r="Y293" s="1"/>
      <c r="Z293" s="1"/>
    </row>
    <row r="294" ht="12.75" hidden="1" customHeight="1">
      <c r="A294" s="1"/>
      <c r="B294" s="1"/>
      <c r="C294" s="1"/>
      <c r="D294" s="1"/>
      <c r="E294" s="1"/>
      <c r="F294" s="1"/>
      <c r="G294" s="1"/>
      <c r="H294" s="1"/>
      <c r="I294" s="1"/>
      <c r="J294" s="1"/>
      <c r="K294" s="1"/>
      <c r="L294" s="1"/>
      <c r="M294" s="103">
        <v>307.0</v>
      </c>
      <c r="N294" s="104" t="s">
        <v>970</v>
      </c>
      <c r="O294" s="112">
        <v>10.0</v>
      </c>
      <c r="P294" s="60"/>
      <c r="Q294" s="60"/>
      <c r="R294" s="60"/>
      <c r="S294" s="60"/>
      <c r="T294" s="45" t="s">
        <v>971</v>
      </c>
      <c r="U294" s="45" t="s">
        <v>972</v>
      </c>
      <c r="V294" s="1"/>
      <c r="W294" s="1"/>
      <c r="X294" s="1"/>
      <c r="Y294" s="1"/>
      <c r="Z294" s="1"/>
    </row>
    <row r="295" ht="12.75" hidden="1" customHeight="1">
      <c r="A295" s="1"/>
      <c r="B295" s="1"/>
      <c r="C295" s="1"/>
      <c r="D295" s="1"/>
      <c r="E295" s="1"/>
      <c r="F295" s="1"/>
      <c r="G295" s="1"/>
      <c r="H295" s="1"/>
      <c r="I295" s="1"/>
      <c r="J295" s="1"/>
      <c r="K295" s="1"/>
      <c r="L295" s="1"/>
      <c r="M295" s="103">
        <v>308.0</v>
      </c>
      <c r="N295" s="104" t="s">
        <v>973</v>
      </c>
      <c r="O295" s="112">
        <v>19.0</v>
      </c>
      <c r="P295" s="60"/>
      <c r="Q295" s="60"/>
      <c r="R295" s="60"/>
      <c r="S295" s="60"/>
      <c r="T295" s="45" t="s">
        <v>974</v>
      </c>
      <c r="U295" s="45" t="s">
        <v>975</v>
      </c>
      <c r="V295" s="1"/>
      <c r="W295" s="1"/>
      <c r="X295" s="1"/>
      <c r="Y295" s="1"/>
      <c r="Z295" s="1"/>
    </row>
    <row r="296" ht="12.75" hidden="1" customHeight="1">
      <c r="A296" s="1"/>
      <c r="B296" s="1"/>
      <c r="C296" s="1"/>
      <c r="D296" s="1"/>
      <c r="E296" s="1"/>
      <c r="F296" s="1"/>
      <c r="G296" s="1"/>
      <c r="H296" s="1"/>
      <c r="I296" s="1"/>
      <c r="J296" s="1"/>
      <c r="K296" s="1"/>
      <c r="L296" s="1"/>
      <c r="M296" s="103">
        <v>309.0</v>
      </c>
      <c r="N296" s="104" t="s">
        <v>976</v>
      </c>
      <c r="O296" s="112">
        <v>12.0</v>
      </c>
      <c r="P296" s="60"/>
      <c r="Q296" s="60"/>
      <c r="R296" s="60"/>
      <c r="S296" s="60"/>
      <c r="T296" s="45" t="s">
        <v>977</v>
      </c>
      <c r="U296" s="45" t="s">
        <v>978</v>
      </c>
      <c r="V296" s="1"/>
      <c r="W296" s="1"/>
      <c r="X296" s="1"/>
      <c r="Y296" s="1"/>
      <c r="Z296" s="1"/>
    </row>
    <row r="297" ht="12.75" hidden="1" customHeight="1">
      <c r="A297" s="1"/>
      <c r="B297" s="1"/>
      <c r="C297" s="1"/>
      <c r="D297" s="1"/>
      <c r="E297" s="1"/>
      <c r="F297" s="1"/>
      <c r="G297" s="1"/>
      <c r="H297" s="1"/>
      <c r="I297" s="1"/>
      <c r="J297" s="1"/>
      <c r="K297" s="1"/>
      <c r="L297" s="1"/>
      <c r="M297" s="103">
        <v>310.0</v>
      </c>
      <c r="N297" s="104" t="s">
        <v>979</v>
      </c>
      <c r="O297" s="112">
        <v>15.0</v>
      </c>
      <c r="P297" s="60"/>
      <c r="Q297" s="60"/>
      <c r="R297" s="60"/>
      <c r="S297" s="60"/>
      <c r="T297" s="45" t="s">
        <v>980</v>
      </c>
      <c r="U297" s="45" t="s">
        <v>981</v>
      </c>
      <c r="V297" s="1"/>
      <c r="W297" s="1"/>
      <c r="X297" s="1"/>
      <c r="Y297" s="1"/>
      <c r="Z297" s="1"/>
    </row>
    <row r="298" ht="12.75" hidden="1" customHeight="1">
      <c r="A298" s="1"/>
      <c r="B298" s="1"/>
      <c r="C298" s="1"/>
      <c r="D298" s="1"/>
      <c r="E298" s="1"/>
      <c r="F298" s="1"/>
      <c r="G298" s="1"/>
      <c r="H298" s="1"/>
      <c r="I298" s="1"/>
      <c r="J298" s="1"/>
      <c r="K298" s="1"/>
      <c r="L298" s="1"/>
      <c r="M298" s="103">
        <v>311.0</v>
      </c>
      <c r="N298" s="104" t="s">
        <v>982</v>
      </c>
      <c r="O298" s="112">
        <v>2.0</v>
      </c>
      <c r="P298" s="60"/>
      <c r="Q298" s="60"/>
      <c r="R298" s="60"/>
      <c r="S298" s="60"/>
      <c r="T298" s="45" t="s">
        <v>983</v>
      </c>
      <c r="U298" s="45" t="s">
        <v>984</v>
      </c>
      <c r="V298" s="1"/>
      <c r="W298" s="1"/>
      <c r="X298" s="1"/>
      <c r="Y298" s="1"/>
      <c r="Z298" s="1"/>
    </row>
    <row r="299" ht="12.75" hidden="1" customHeight="1">
      <c r="A299" s="1"/>
      <c r="B299" s="1"/>
      <c r="C299" s="1"/>
      <c r="D299" s="1"/>
      <c r="E299" s="1"/>
      <c r="F299" s="1"/>
      <c r="G299" s="1"/>
      <c r="H299" s="1"/>
      <c r="I299" s="1"/>
      <c r="J299" s="1"/>
      <c r="K299" s="1"/>
      <c r="L299" s="1"/>
      <c r="M299" s="103">
        <v>312.0</v>
      </c>
      <c r="N299" s="104" t="s">
        <v>94</v>
      </c>
      <c r="O299" s="112">
        <v>14.0</v>
      </c>
      <c r="P299" s="60"/>
      <c r="Q299" s="60"/>
      <c r="R299" s="60"/>
      <c r="S299" s="60"/>
      <c r="T299" s="45" t="s">
        <v>985</v>
      </c>
      <c r="U299" s="45" t="s">
        <v>986</v>
      </c>
      <c r="V299" s="1"/>
      <c r="W299" s="1"/>
      <c r="X299" s="1"/>
      <c r="Y299" s="1"/>
      <c r="Z299" s="1"/>
    </row>
    <row r="300" ht="12.75" hidden="1" customHeight="1">
      <c r="A300" s="1"/>
      <c r="B300" s="1"/>
      <c r="C300" s="1"/>
      <c r="D300" s="1"/>
      <c r="E300" s="1"/>
      <c r="F300" s="1"/>
      <c r="G300" s="1"/>
      <c r="H300" s="1"/>
      <c r="I300" s="1"/>
      <c r="J300" s="1"/>
      <c r="K300" s="1"/>
      <c r="L300" s="1"/>
      <c r="M300" s="103">
        <v>313.0</v>
      </c>
      <c r="N300" s="104" t="s">
        <v>987</v>
      </c>
      <c r="O300" s="112">
        <v>9.0</v>
      </c>
      <c r="P300" s="60"/>
      <c r="Q300" s="60"/>
      <c r="R300" s="60"/>
      <c r="S300" s="60"/>
      <c r="T300" s="45" t="s">
        <v>988</v>
      </c>
      <c r="U300" s="45" t="s">
        <v>989</v>
      </c>
      <c r="V300" s="1"/>
      <c r="W300" s="1"/>
      <c r="X300" s="1"/>
      <c r="Y300" s="1"/>
      <c r="Z300" s="1"/>
    </row>
    <row r="301" ht="12.75" hidden="1" customHeight="1">
      <c r="A301" s="1"/>
      <c r="B301" s="1"/>
      <c r="C301" s="1"/>
      <c r="D301" s="1"/>
      <c r="E301" s="1"/>
      <c r="F301" s="1"/>
      <c r="G301" s="1"/>
      <c r="H301" s="1"/>
      <c r="I301" s="1"/>
      <c r="J301" s="1"/>
      <c r="K301" s="1"/>
      <c r="L301" s="1"/>
      <c r="M301" s="103">
        <v>314.0</v>
      </c>
      <c r="N301" s="104" t="s">
        <v>990</v>
      </c>
      <c r="O301" s="112">
        <v>17.0</v>
      </c>
      <c r="P301" s="60"/>
      <c r="Q301" s="60"/>
      <c r="R301" s="60"/>
      <c r="S301" s="60"/>
      <c r="T301" s="45" t="s">
        <v>991</v>
      </c>
      <c r="U301" s="45" t="s">
        <v>992</v>
      </c>
      <c r="V301" s="1"/>
      <c r="W301" s="1"/>
      <c r="X301" s="1"/>
      <c r="Y301" s="1"/>
      <c r="Z301" s="1"/>
    </row>
    <row r="302" ht="12.75" hidden="1" customHeight="1">
      <c r="A302" s="1"/>
      <c r="B302" s="1"/>
      <c r="C302" s="1"/>
      <c r="D302" s="1"/>
      <c r="E302" s="1"/>
      <c r="F302" s="1"/>
      <c r="G302" s="1"/>
      <c r="H302" s="1"/>
      <c r="I302" s="1"/>
      <c r="J302" s="1"/>
      <c r="K302" s="1"/>
      <c r="L302" s="1"/>
      <c r="M302" s="103">
        <v>315.0</v>
      </c>
      <c r="N302" s="104" t="s">
        <v>993</v>
      </c>
      <c r="O302" s="112">
        <v>4.0</v>
      </c>
      <c r="P302" s="60"/>
      <c r="Q302" s="60"/>
      <c r="R302" s="60"/>
      <c r="S302" s="60"/>
      <c r="T302" s="45" t="s">
        <v>994</v>
      </c>
      <c r="U302" s="45" t="s">
        <v>995</v>
      </c>
      <c r="V302" s="1"/>
      <c r="W302" s="1"/>
      <c r="X302" s="1"/>
      <c r="Y302" s="1"/>
      <c r="Z302" s="1"/>
    </row>
    <row r="303" ht="12.75" hidden="1" customHeight="1">
      <c r="A303" s="1"/>
      <c r="B303" s="1"/>
      <c r="C303" s="1"/>
      <c r="D303" s="1"/>
      <c r="E303" s="1"/>
      <c r="F303" s="1"/>
      <c r="G303" s="1"/>
      <c r="H303" s="1"/>
      <c r="I303" s="1"/>
      <c r="J303" s="1"/>
      <c r="K303" s="1"/>
      <c r="L303" s="1"/>
      <c r="M303" s="103">
        <v>316.0</v>
      </c>
      <c r="N303" s="104" t="s">
        <v>996</v>
      </c>
      <c r="O303" s="112">
        <v>13.0</v>
      </c>
      <c r="P303" s="60"/>
      <c r="Q303" s="60"/>
      <c r="R303" s="60"/>
      <c r="S303" s="60"/>
      <c r="T303" s="45" t="s">
        <v>997</v>
      </c>
      <c r="U303" s="45" t="s">
        <v>998</v>
      </c>
      <c r="V303" s="1"/>
      <c r="W303" s="1"/>
      <c r="X303" s="1"/>
      <c r="Y303" s="1"/>
      <c r="Z303" s="1"/>
    </row>
    <row r="304" ht="12.75" hidden="1" customHeight="1">
      <c r="A304" s="1"/>
      <c r="B304" s="1"/>
      <c r="C304" s="1"/>
      <c r="D304" s="1"/>
      <c r="E304" s="1"/>
      <c r="F304" s="1"/>
      <c r="G304" s="1"/>
      <c r="H304" s="1"/>
      <c r="I304" s="1"/>
      <c r="J304" s="1"/>
      <c r="K304" s="1"/>
      <c r="L304" s="1"/>
      <c r="M304" s="103">
        <v>317.0</v>
      </c>
      <c r="N304" s="104" t="s">
        <v>999</v>
      </c>
      <c r="O304" s="112">
        <v>13.0</v>
      </c>
      <c r="P304" s="60"/>
      <c r="Q304" s="60"/>
      <c r="R304" s="60"/>
      <c r="S304" s="60"/>
      <c r="T304" s="45" t="s">
        <v>1000</v>
      </c>
      <c r="U304" s="45" t="s">
        <v>1001</v>
      </c>
      <c r="V304" s="1"/>
      <c r="W304" s="1"/>
      <c r="X304" s="1"/>
      <c r="Y304" s="1"/>
      <c r="Z304" s="1"/>
    </row>
    <row r="305" ht="12.75" hidden="1" customHeight="1">
      <c r="A305" s="1"/>
      <c r="B305" s="1"/>
      <c r="C305" s="1"/>
      <c r="D305" s="1"/>
      <c r="E305" s="1"/>
      <c r="F305" s="1"/>
      <c r="G305" s="1"/>
      <c r="H305" s="1"/>
      <c r="I305" s="1"/>
      <c r="J305" s="1"/>
      <c r="K305" s="1"/>
      <c r="L305" s="1"/>
      <c r="M305" s="103">
        <v>318.0</v>
      </c>
      <c r="N305" s="104" t="s">
        <v>1002</v>
      </c>
      <c r="O305" s="112">
        <v>11.0</v>
      </c>
      <c r="P305" s="60"/>
      <c r="Q305" s="60"/>
      <c r="R305" s="60"/>
      <c r="S305" s="60"/>
      <c r="T305" s="45" t="s">
        <v>1003</v>
      </c>
      <c r="U305" s="45" t="s">
        <v>1004</v>
      </c>
      <c r="V305" s="1"/>
      <c r="W305" s="1"/>
      <c r="X305" s="1"/>
      <c r="Y305" s="1"/>
      <c r="Z305" s="1"/>
    </row>
    <row r="306" ht="12.75" hidden="1" customHeight="1">
      <c r="A306" s="1"/>
      <c r="B306" s="1"/>
      <c r="C306" s="1"/>
      <c r="D306" s="1"/>
      <c r="E306" s="1"/>
      <c r="F306" s="1"/>
      <c r="G306" s="1"/>
      <c r="H306" s="1"/>
      <c r="I306" s="1"/>
      <c r="J306" s="1"/>
      <c r="K306" s="1"/>
      <c r="L306" s="1"/>
      <c r="M306" s="103">
        <v>320.0</v>
      </c>
      <c r="N306" s="104" t="s">
        <v>1005</v>
      </c>
      <c r="O306" s="112">
        <v>13.0</v>
      </c>
      <c r="P306" s="60"/>
      <c r="Q306" s="60"/>
      <c r="R306" s="60"/>
      <c r="S306" s="60"/>
      <c r="T306" s="45" t="s">
        <v>1006</v>
      </c>
      <c r="U306" s="45" t="s">
        <v>1007</v>
      </c>
      <c r="V306" s="1"/>
      <c r="W306" s="1"/>
      <c r="X306" s="1"/>
      <c r="Y306" s="1"/>
      <c r="Z306" s="1"/>
    </row>
    <row r="307" ht="12.75" hidden="1" customHeight="1">
      <c r="A307" s="1"/>
      <c r="B307" s="1"/>
      <c r="C307" s="1"/>
      <c r="D307" s="1"/>
      <c r="E307" s="1"/>
      <c r="F307" s="1"/>
      <c r="G307" s="1"/>
      <c r="H307" s="1"/>
      <c r="I307" s="1"/>
      <c r="J307" s="1"/>
      <c r="K307" s="1"/>
      <c r="L307" s="1"/>
      <c r="M307" s="103">
        <v>321.0</v>
      </c>
      <c r="N307" s="104" t="s">
        <v>1008</v>
      </c>
      <c r="O307" s="112">
        <v>18.0</v>
      </c>
      <c r="P307" s="60"/>
      <c r="Q307" s="60"/>
      <c r="R307" s="60"/>
      <c r="S307" s="60"/>
      <c r="T307" s="45" t="s">
        <v>1009</v>
      </c>
      <c r="U307" s="45" t="s">
        <v>1010</v>
      </c>
      <c r="V307" s="1"/>
      <c r="W307" s="1"/>
      <c r="X307" s="1"/>
      <c r="Y307" s="1"/>
      <c r="Z307" s="1"/>
    </row>
    <row r="308" ht="12.75" hidden="1" customHeight="1">
      <c r="A308" s="1"/>
      <c r="B308" s="1"/>
      <c r="C308" s="1"/>
      <c r="D308" s="1"/>
      <c r="E308" s="1"/>
      <c r="F308" s="1"/>
      <c r="G308" s="1"/>
      <c r="H308" s="1"/>
      <c r="I308" s="1"/>
      <c r="J308" s="1"/>
      <c r="K308" s="1"/>
      <c r="L308" s="1"/>
      <c r="M308" s="103">
        <v>323.0</v>
      </c>
      <c r="N308" s="104" t="s">
        <v>1011</v>
      </c>
      <c r="O308" s="112">
        <v>9.0</v>
      </c>
      <c r="P308" s="60"/>
      <c r="Q308" s="60"/>
      <c r="R308" s="60"/>
      <c r="S308" s="60"/>
      <c r="T308" s="45" t="s">
        <v>1012</v>
      </c>
      <c r="U308" s="45" t="s">
        <v>1013</v>
      </c>
      <c r="V308" s="1"/>
      <c r="W308" s="1"/>
      <c r="X308" s="1"/>
      <c r="Y308" s="1"/>
      <c r="Z308" s="1"/>
    </row>
    <row r="309" ht="12.75" hidden="1" customHeight="1">
      <c r="A309" s="1"/>
      <c r="B309" s="1"/>
      <c r="C309" s="1"/>
      <c r="D309" s="1"/>
      <c r="E309" s="1"/>
      <c r="F309" s="1"/>
      <c r="G309" s="1"/>
      <c r="H309" s="1"/>
      <c r="I309" s="1"/>
      <c r="J309" s="1"/>
      <c r="K309" s="1"/>
      <c r="L309" s="1"/>
      <c r="M309" s="103">
        <v>324.0</v>
      </c>
      <c r="N309" s="104" t="s">
        <v>1014</v>
      </c>
      <c r="O309" s="112">
        <v>6.0</v>
      </c>
      <c r="P309" s="60"/>
      <c r="Q309" s="60"/>
      <c r="R309" s="60"/>
      <c r="S309" s="60"/>
      <c r="T309" s="45" t="s">
        <v>1015</v>
      </c>
      <c r="U309" s="45" t="s">
        <v>1016</v>
      </c>
      <c r="V309" s="1"/>
      <c r="W309" s="1"/>
      <c r="X309" s="1"/>
      <c r="Y309" s="1"/>
      <c r="Z309" s="1"/>
    </row>
    <row r="310" ht="12.75" hidden="1" customHeight="1">
      <c r="A310" s="1"/>
      <c r="B310" s="1"/>
      <c r="C310" s="1"/>
      <c r="D310" s="1"/>
      <c r="E310" s="1"/>
      <c r="F310" s="1"/>
      <c r="G310" s="1"/>
      <c r="H310" s="1"/>
      <c r="I310" s="1"/>
      <c r="J310" s="1"/>
      <c r="K310" s="1"/>
      <c r="L310" s="1"/>
      <c r="M310" s="103">
        <v>325.0</v>
      </c>
      <c r="N310" s="104" t="s">
        <v>1017</v>
      </c>
      <c r="O310" s="112">
        <v>14.0</v>
      </c>
      <c r="P310" s="60"/>
      <c r="Q310" s="60"/>
      <c r="R310" s="60"/>
      <c r="S310" s="60"/>
      <c r="T310" s="45" t="s">
        <v>1018</v>
      </c>
      <c r="U310" s="45" t="s">
        <v>1019</v>
      </c>
      <c r="V310" s="1"/>
      <c r="W310" s="1"/>
      <c r="X310" s="1"/>
      <c r="Y310" s="1"/>
      <c r="Z310" s="1"/>
    </row>
    <row r="311" ht="12.75" hidden="1" customHeight="1">
      <c r="A311" s="1"/>
      <c r="B311" s="1"/>
      <c r="C311" s="1"/>
      <c r="D311" s="1"/>
      <c r="E311" s="1"/>
      <c r="F311" s="1"/>
      <c r="G311" s="1"/>
      <c r="H311" s="1"/>
      <c r="I311" s="1"/>
      <c r="J311" s="1"/>
      <c r="K311" s="1"/>
      <c r="L311" s="1"/>
      <c r="M311" s="103">
        <v>326.0</v>
      </c>
      <c r="N311" s="104" t="s">
        <v>1020</v>
      </c>
      <c r="O311" s="112">
        <v>5.0</v>
      </c>
      <c r="P311" s="60"/>
      <c r="Q311" s="60"/>
      <c r="R311" s="60"/>
      <c r="S311" s="60"/>
      <c r="T311" s="45" t="s">
        <v>1021</v>
      </c>
      <c r="U311" s="45" t="s">
        <v>1022</v>
      </c>
      <c r="V311" s="1"/>
      <c r="W311" s="1"/>
      <c r="X311" s="1"/>
      <c r="Y311" s="1"/>
      <c r="Z311" s="1"/>
    </row>
    <row r="312" ht="12.75" hidden="1" customHeight="1">
      <c r="A312" s="1"/>
      <c r="B312" s="1"/>
      <c r="C312" s="1"/>
      <c r="D312" s="1"/>
      <c r="E312" s="1"/>
      <c r="F312" s="1"/>
      <c r="G312" s="1"/>
      <c r="H312" s="1"/>
      <c r="I312" s="1"/>
      <c r="J312" s="1"/>
      <c r="K312" s="1"/>
      <c r="L312" s="1"/>
      <c r="M312" s="103">
        <v>327.0</v>
      </c>
      <c r="N312" s="104" t="s">
        <v>1023</v>
      </c>
      <c r="O312" s="112">
        <v>14.0</v>
      </c>
      <c r="P312" s="60"/>
      <c r="Q312" s="60"/>
      <c r="R312" s="60"/>
      <c r="S312" s="60"/>
      <c r="T312" s="45" t="s">
        <v>1024</v>
      </c>
      <c r="U312" s="45" t="s">
        <v>1025</v>
      </c>
      <c r="V312" s="1"/>
      <c r="W312" s="1"/>
      <c r="X312" s="1"/>
      <c r="Y312" s="1"/>
      <c r="Z312" s="1"/>
    </row>
    <row r="313" ht="12.75" hidden="1" customHeight="1">
      <c r="A313" s="1"/>
      <c r="B313" s="1"/>
      <c r="C313" s="1"/>
      <c r="D313" s="1"/>
      <c r="E313" s="1"/>
      <c r="F313" s="1"/>
      <c r="G313" s="1"/>
      <c r="H313" s="1"/>
      <c r="I313" s="1"/>
      <c r="J313" s="1"/>
      <c r="K313" s="1"/>
      <c r="L313" s="1"/>
      <c r="M313" s="103">
        <v>328.0</v>
      </c>
      <c r="N313" s="104" t="s">
        <v>1026</v>
      </c>
      <c r="O313" s="112">
        <v>3.0</v>
      </c>
      <c r="P313" s="60"/>
      <c r="Q313" s="60"/>
      <c r="R313" s="60"/>
      <c r="S313" s="60"/>
      <c r="T313" s="45" t="s">
        <v>1027</v>
      </c>
      <c r="U313" s="45" t="s">
        <v>1028</v>
      </c>
      <c r="V313" s="1"/>
      <c r="W313" s="1"/>
      <c r="X313" s="1"/>
      <c r="Y313" s="1"/>
      <c r="Z313" s="1"/>
    </row>
    <row r="314" ht="12.75" hidden="1" customHeight="1">
      <c r="A314" s="1"/>
      <c r="B314" s="1"/>
      <c r="C314" s="1"/>
      <c r="D314" s="1"/>
      <c r="E314" s="1"/>
      <c r="F314" s="1"/>
      <c r="G314" s="1"/>
      <c r="H314" s="1"/>
      <c r="I314" s="1"/>
      <c r="J314" s="1"/>
      <c r="K314" s="1"/>
      <c r="L314" s="1"/>
      <c r="M314" s="103">
        <v>329.0</v>
      </c>
      <c r="N314" s="104" t="s">
        <v>1029</v>
      </c>
      <c r="O314" s="112">
        <v>2.0</v>
      </c>
      <c r="P314" s="60"/>
      <c r="Q314" s="60"/>
      <c r="R314" s="60"/>
      <c r="S314" s="60"/>
      <c r="T314" s="45" t="s">
        <v>1030</v>
      </c>
      <c r="U314" s="45" t="s">
        <v>1031</v>
      </c>
      <c r="V314" s="1"/>
      <c r="W314" s="1"/>
      <c r="X314" s="1"/>
      <c r="Y314" s="1"/>
      <c r="Z314" s="1"/>
    </row>
    <row r="315" ht="12.75" hidden="1" customHeight="1">
      <c r="A315" s="1"/>
      <c r="B315" s="1"/>
      <c r="C315" s="1"/>
      <c r="D315" s="1"/>
      <c r="E315" s="1"/>
      <c r="F315" s="1"/>
      <c r="G315" s="1"/>
      <c r="H315" s="1"/>
      <c r="I315" s="1"/>
      <c r="J315" s="1"/>
      <c r="K315" s="1"/>
      <c r="L315" s="1"/>
      <c r="M315" s="103">
        <v>330.0</v>
      </c>
      <c r="N315" s="104" t="s">
        <v>1032</v>
      </c>
      <c r="O315" s="112">
        <v>18.0</v>
      </c>
      <c r="P315" s="60"/>
      <c r="Q315" s="60"/>
      <c r="R315" s="60"/>
      <c r="S315" s="60"/>
      <c r="T315" s="45" t="s">
        <v>1033</v>
      </c>
      <c r="U315" s="45" t="s">
        <v>1034</v>
      </c>
      <c r="V315" s="1"/>
      <c r="W315" s="1"/>
      <c r="X315" s="1"/>
      <c r="Y315" s="1"/>
      <c r="Z315" s="1"/>
    </row>
    <row r="316" ht="12.75" hidden="1" customHeight="1">
      <c r="A316" s="1"/>
      <c r="B316" s="1"/>
      <c r="C316" s="1"/>
      <c r="D316" s="1"/>
      <c r="E316" s="1"/>
      <c r="F316" s="1"/>
      <c r="G316" s="1"/>
      <c r="H316" s="1"/>
      <c r="I316" s="1"/>
      <c r="J316" s="1"/>
      <c r="K316" s="1"/>
      <c r="L316" s="1"/>
      <c r="M316" s="103">
        <v>331.0</v>
      </c>
      <c r="N316" s="104" t="s">
        <v>1035</v>
      </c>
      <c r="O316" s="112">
        <v>1.0</v>
      </c>
      <c r="P316" s="60"/>
      <c r="Q316" s="60"/>
      <c r="R316" s="60"/>
      <c r="S316" s="60"/>
      <c r="T316" s="45" t="s">
        <v>1036</v>
      </c>
      <c r="U316" s="45" t="s">
        <v>1037</v>
      </c>
      <c r="V316" s="1"/>
      <c r="W316" s="1"/>
      <c r="X316" s="1"/>
      <c r="Y316" s="1"/>
      <c r="Z316" s="1"/>
    </row>
    <row r="317" ht="12.75" hidden="1" customHeight="1">
      <c r="A317" s="1"/>
      <c r="B317" s="1"/>
      <c r="C317" s="1"/>
      <c r="D317" s="1"/>
      <c r="E317" s="1"/>
      <c r="F317" s="1"/>
      <c r="G317" s="1"/>
      <c r="H317" s="1"/>
      <c r="I317" s="1"/>
      <c r="J317" s="1"/>
      <c r="K317" s="1"/>
      <c r="L317" s="1"/>
      <c r="M317" s="103">
        <v>332.0</v>
      </c>
      <c r="N317" s="104" t="s">
        <v>1038</v>
      </c>
      <c r="O317" s="112">
        <v>10.0</v>
      </c>
      <c r="P317" s="60"/>
      <c r="Q317" s="60"/>
      <c r="R317" s="60"/>
      <c r="S317" s="60"/>
      <c r="T317" s="45" t="s">
        <v>1039</v>
      </c>
      <c r="U317" s="45" t="s">
        <v>1040</v>
      </c>
      <c r="V317" s="1"/>
      <c r="W317" s="1"/>
      <c r="X317" s="1"/>
      <c r="Y317" s="1"/>
      <c r="Z317" s="1"/>
    </row>
    <row r="318" ht="12.75" hidden="1" customHeight="1">
      <c r="A318" s="1"/>
      <c r="B318" s="1"/>
      <c r="C318" s="1"/>
      <c r="D318" s="1"/>
      <c r="E318" s="1"/>
      <c r="F318" s="1"/>
      <c r="G318" s="1"/>
      <c r="H318" s="1"/>
      <c r="I318" s="1"/>
      <c r="J318" s="1"/>
      <c r="K318" s="1"/>
      <c r="L318" s="1"/>
      <c r="M318" s="103">
        <v>333.0</v>
      </c>
      <c r="N318" s="104" t="s">
        <v>1041</v>
      </c>
      <c r="O318" s="112">
        <v>4.0</v>
      </c>
      <c r="P318" s="60"/>
      <c r="Q318" s="60"/>
      <c r="R318" s="60"/>
      <c r="S318" s="60"/>
      <c r="T318" s="45" t="s">
        <v>1042</v>
      </c>
      <c r="U318" s="45" t="s">
        <v>1043</v>
      </c>
      <c r="V318" s="1"/>
      <c r="W318" s="1"/>
      <c r="X318" s="1"/>
      <c r="Y318" s="1"/>
      <c r="Z318" s="1"/>
    </row>
    <row r="319" ht="12.75" hidden="1" customHeight="1">
      <c r="A319" s="1"/>
      <c r="B319" s="1"/>
      <c r="C319" s="1"/>
      <c r="D319" s="1"/>
      <c r="E319" s="1"/>
      <c r="F319" s="1"/>
      <c r="G319" s="1"/>
      <c r="H319" s="1"/>
      <c r="I319" s="1"/>
      <c r="J319" s="1"/>
      <c r="K319" s="1"/>
      <c r="L319" s="1"/>
      <c r="M319" s="103">
        <v>334.0</v>
      </c>
      <c r="N319" s="104" t="s">
        <v>1044</v>
      </c>
      <c r="O319" s="112">
        <v>11.0</v>
      </c>
      <c r="P319" s="60"/>
      <c r="Q319" s="60"/>
      <c r="R319" s="60"/>
      <c r="S319" s="60"/>
      <c r="T319" s="45" t="s">
        <v>1045</v>
      </c>
      <c r="U319" s="45" t="s">
        <v>1046</v>
      </c>
      <c r="V319" s="1"/>
      <c r="W319" s="1"/>
      <c r="X319" s="1"/>
      <c r="Y319" s="1"/>
      <c r="Z319" s="1"/>
    </row>
    <row r="320" ht="12.75" hidden="1" customHeight="1">
      <c r="A320" s="1"/>
      <c r="B320" s="1"/>
      <c r="C320" s="1"/>
      <c r="D320" s="1"/>
      <c r="E320" s="1"/>
      <c r="F320" s="1"/>
      <c r="G320" s="1"/>
      <c r="H320" s="1"/>
      <c r="I320" s="1"/>
      <c r="J320" s="1"/>
      <c r="K320" s="1"/>
      <c r="L320" s="1"/>
      <c r="M320" s="103">
        <v>335.0</v>
      </c>
      <c r="N320" s="104" t="s">
        <v>1047</v>
      </c>
      <c r="O320" s="112">
        <v>19.0</v>
      </c>
      <c r="P320" s="60"/>
      <c r="Q320" s="60"/>
      <c r="R320" s="60"/>
      <c r="S320" s="60"/>
      <c r="T320" s="45" t="s">
        <v>1048</v>
      </c>
      <c r="U320" s="45" t="s">
        <v>1049</v>
      </c>
      <c r="V320" s="1"/>
      <c r="W320" s="1"/>
      <c r="X320" s="1"/>
      <c r="Y320" s="1"/>
      <c r="Z320" s="1"/>
    </row>
    <row r="321" ht="12.75" hidden="1" customHeight="1">
      <c r="A321" s="1"/>
      <c r="B321" s="1"/>
      <c r="C321" s="1"/>
      <c r="D321" s="1"/>
      <c r="E321" s="1"/>
      <c r="F321" s="1"/>
      <c r="G321" s="1"/>
      <c r="H321" s="1"/>
      <c r="I321" s="1"/>
      <c r="J321" s="1"/>
      <c r="K321" s="1"/>
      <c r="L321" s="1"/>
      <c r="M321" s="103">
        <v>337.0</v>
      </c>
      <c r="N321" s="104" t="s">
        <v>1050</v>
      </c>
      <c r="O321" s="112">
        <v>17.0</v>
      </c>
      <c r="P321" s="60"/>
      <c r="Q321" s="60"/>
      <c r="R321" s="60"/>
      <c r="S321" s="60"/>
      <c r="T321" s="45" t="s">
        <v>1051</v>
      </c>
      <c r="U321" s="45" t="s">
        <v>1052</v>
      </c>
      <c r="V321" s="1"/>
      <c r="W321" s="1"/>
      <c r="X321" s="1"/>
      <c r="Y321" s="1"/>
      <c r="Z321" s="1"/>
    </row>
    <row r="322" ht="12.75" hidden="1" customHeight="1">
      <c r="A322" s="1"/>
      <c r="B322" s="1"/>
      <c r="C322" s="1"/>
      <c r="D322" s="1"/>
      <c r="E322" s="1"/>
      <c r="F322" s="1"/>
      <c r="G322" s="1"/>
      <c r="H322" s="1"/>
      <c r="I322" s="1"/>
      <c r="J322" s="1"/>
      <c r="K322" s="1"/>
      <c r="L322" s="1"/>
      <c r="M322" s="103">
        <v>338.0</v>
      </c>
      <c r="N322" s="104" t="s">
        <v>1053</v>
      </c>
      <c r="O322" s="112">
        <v>12.0</v>
      </c>
      <c r="P322" s="60"/>
      <c r="Q322" s="60"/>
      <c r="R322" s="60"/>
      <c r="S322" s="60"/>
      <c r="T322" s="45" t="s">
        <v>1054</v>
      </c>
      <c r="U322" s="45" t="s">
        <v>1055</v>
      </c>
      <c r="V322" s="1"/>
      <c r="W322" s="1"/>
      <c r="X322" s="1"/>
      <c r="Y322" s="1"/>
      <c r="Z322" s="1"/>
    </row>
    <row r="323" ht="12.75" hidden="1" customHeight="1">
      <c r="A323" s="1"/>
      <c r="B323" s="1"/>
      <c r="C323" s="1"/>
      <c r="D323" s="1"/>
      <c r="E323" s="1"/>
      <c r="F323" s="1"/>
      <c r="G323" s="1"/>
      <c r="H323" s="1"/>
      <c r="I323" s="1"/>
      <c r="J323" s="1"/>
      <c r="K323" s="1"/>
      <c r="L323" s="1"/>
      <c r="M323" s="103">
        <v>339.0</v>
      </c>
      <c r="N323" s="104" t="s">
        <v>1056</v>
      </c>
      <c r="O323" s="112">
        <v>17.0</v>
      </c>
      <c r="P323" s="60"/>
      <c r="Q323" s="60"/>
      <c r="R323" s="60"/>
      <c r="S323" s="60"/>
      <c r="T323" s="45" t="s">
        <v>1057</v>
      </c>
      <c r="U323" s="45" t="s">
        <v>1058</v>
      </c>
      <c r="V323" s="1"/>
      <c r="W323" s="1"/>
      <c r="X323" s="1"/>
      <c r="Y323" s="1"/>
      <c r="Z323" s="1"/>
    </row>
    <row r="324" ht="12.75" hidden="1" customHeight="1">
      <c r="A324" s="1"/>
      <c r="B324" s="1"/>
      <c r="C324" s="1"/>
      <c r="D324" s="1"/>
      <c r="E324" s="1"/>
      <c r="F324" s="1"/>
      <c r="G324" s="1"/>
      <c r="H324" s="1"/>
      <c r="I324" s="1"/>
      <c r="J324" s="1"/>
      <c r="K324" s="1"/>
      <c r="L324" s="1"/>
      <c r="M324" s="103">
        <v>340.0</v>
      </c>
      <c r="N324" s="104" t="s">
        <v>1059</v>
      </c>
      <c r="O324" s="112">
        <v>14.0</v>
      </c>
      <c r="P324" s="60"/>
      <c r="Q324" s="60"/>
      <c r="R324" s="60"/>
      <c r="S324" s="60"/>
      <c r="T324" s="45" t="s">
        <v>1060</v>
      </c>
      <c r="U324" s="45" t="s">
        <v>1061</v>
      </c>
      <c r="V324" s="1"/>
      <c r="W324" s="1"/>
      <c r="X324" s="1"/>
      <c r="Y324" s="1"/>
      <c r="Z324" s="1"/>
    </row>
    <row r="325" ht="12.75" hidden="1" customHeight="1">
      <c r="A325" s="1"/>
      <c r="B325" s="1"/>
      <c r="C325" s="1"/>
      <c r="D325" s="1"/>
      <c r="E325" s="1"/>
      <c r="F325" s="1"/>
      <c r="G325" s="1"/>
      <c r="H325" s="1"/>
      <c r="I325" s="1"/>
      <c r="J325" s="1"/>
      <c r="K325" s="1"/>
      <c r="L325" s="1"/>
      <c r="M325" s="103">
        <v>341.0</v>
      </c>
      <c r="N325" s="104" t="s">
        <v>1062</v>
      </c>
      <c r="O325" s="112">
        <v>17.0</v>
      </c>
      <c r="P325" s="60"/>
      <c r="Q325" s="60"/>
      <c r="R325" s="60"/>
      <c r="S325" s="60"/>
      <c r="T325" s="45" t="s">
        <v>1063</v>
      </c>
      <c r="U325" s="45" t="s">
        <v>1064</v>
      </c>
      <c r="V325" s="1"/>
      <c r="W325" s="1"/>
      <c r="X325" s="1"/>
      <c r="Y325" s="1"/>
      <c r="Z325" s="1"/>
    </row>
    <row r="326" ht="12.75" hidden="1" customHeight="1">
      <c r="A326" s="1"/>
      <c r="B326" s="1"/>
      <c r="C326" s="1"/>
      <c r="D326" s="1"/>
      <c r="E326" s="1"/>
      <c r="F326" s="1"/>
      <c r="G326" s="1"/>
      <c r="H326" s="1"/>
      <c r="I326" s="1"/>
      <c r="J326" s="1"/>
      <c r="K326" s="1"/>
      <c r="L326" s="1"/>
      <c r="M326" s="103">
        <v>342.0</v>
      </c>
      <c r="N326" s="104" t="s">
        <v>1065</v>
      </c>
      <c r="O326" s="112">
        <v>20.0</v>
      </c>
      <c r="P326" s="60"/>
      <c r="Q326" s="60"/>
      <c r="R326" s="60"/>
      <c r="S326" s="60"/>
      <c r="T326" s="45" t="s">
        <v>1066</v>
      </c>
      <c r="U326" s="45" t="s">
        <v>1067</v>
      </c>
      <c r="V326" s="1"/>
      <c r="W326" s="1"/>
      <c r="X326" s="1"/>
      <c r="Y326" s="1"/>
      <c r="Z326" s="1"/>
    </row>
    <row r="327" ht="12.75" hidden="1" customHeight="1">
      <c r="A327" s="1"/>
      <c r="B327" s="1"/>
      <c r="C327" s="1"/>
      <c r="D327" s="1"/>
      <c r="E327" s="1"/>
      <c r="F327" s="1"/>
      <c r="G327" s="1"/>
      <c r="H327" s="1"/>
      <c r="I327" s="1"/>
      <c r="J327" s="1"/>
      <c r="K327" s="1"/>
      <c r="L327" s="1"/>
      <c r="M327" s="103">
        <v>343.0</v>
      </c>
      <c r="N327" s="104" t="s">
        <v>1068</v>
      </c>
      <c r="O327" s="112">
        <v>19.0</v>
      </c>
      <c r="P327" s="60"/>
      <c r="Q327" s="60"/>
      <c r="R327" s="60"/>
      <c r="S327" s="60"/>
      <c r="T327" s="45" t="s">
        <v>1069</v>
      </c>
      <c r="U327" s="45" t="s">
        <v>1070</v>
      </c>
      <c r="V327" s="1"/>
      <c r="W327" s="1"/>
      <c r="X327" s="1"/>
      <c r="Y327" s="1"/>
      <c r="Z327" s="1"/>
    </row>
    <row r="328" ht="12.75" hidden="1" customHeight="1">
      <c r="A328" s="1"/>
      <c r="B328" s="1"/>
      <c r="C328" s="1"/>
      <c r="D328" s="1"/>
      <c r="E328" s="1"/>
      <c r="F328" s="1"/>
      <c r="G328" s="1"/>
      <c r="H328" s="1"/>
      <c r="I328" s="1"/>
      <c r="J328" s="1"/>
      <c r="K328" s="1"/>
      <c r="L328" s="1"/>
      <c r="M328" s="103">
        <v>344.0</v>
      </c>
      <c r="N328" s="104" t="s">
        <v>1071</v>
      </c>
      <c r="O328" s="112">
        <v>13.0</v>
      </c>
      <c r="P328" s="60"/>
      <c r="Q328" s="60"/>
      <c r="R328" s="60"/>
      <c r="S328" s="60"/>
      <c r="T328" s="45" t="s">
        <v>1072</v>
      </c>
      <c r="U328" s="45" t="s">
        <v>1073</v>
      </c>
      <c r="V328" s="1"/>
      <c r="W328" s="1"/>
      <c r="X328" s="1"/>
      <c r="Y328" s="1"/>
      <c r="Z328" s="1"/>
    </row>
    <row r="329" ht="12.75" hidden="1" customHeight="1">
      <c r="A329" s="1"/>
      <c r="B329" s="1"/>
      <c r="C329" s="1"/>
      <c r="D329" s="1"/>
      <c r="E329" s="1"/>
      <c r="F329" s="1"/>
      <c r="G329" s="1"/>
      <c r="H329" s="1"/>
      <c r="I329" s="1"/>
      <c r="J329" s="1"/>
      <c r="K329" s="1"/>
      <c r="L329" s="1"/>
      <c r="M329" s="103">
        <v>345.0</v>
      </c>
      <c r="N329" s="104" t="s">
        <v>1074</v>
      </c>
      <c r="O329" s="112">
        <v>13.0</v>
      </c>
      <c r="P329" s="60"/>
      <c r="Q329" s="60"/>
      <c r="R329" s="60"/>
      <c r="S329" s="60"/>
      <c r="T329" s="45" t="s">
        <v>1075</v>
      </c>
      <c r="U329" s="45" t="s">
        <v>1076</v>
      </c>
      <c r="V329" s="1"/>
      <c r="W329" s="1"/>
      <c r="X329" s="1"/>
      <c r="Y329" s="1"/>
      <c r="Z329" s="1"/>
    </row>
    <row r="330" ht="12.75" hidden="1" customHeight="1">
      <c r="A330" s="1"/>
      <c r="B330" s="1"/>
      <c r="C330" s="1"/>
      <c r="D330" s="1"/>
      <c r="E330" s="1"/>
      <c r="F330" s="1"/>
      <c r="G330" s="1"/>
      <c r="H330" s="1"/>
      <c r="I330" s="1"/>
      <c r="J330" s="1"/>
      <c r="K330" s="1"/>
      <c r="L330" s="1"/>
      <c r="M330" s="103">
        <v>346.0</v>
      </c>
      <c r="N330" s="104" t="s">
        <v>1077</v>
      </c>
      <c r="O330" s="112">
        <v>14.0</v>
      </c>
      <c r="P330" s="60"/>
      <c r="Q330" s="60"/>
      <c r="R330" s="60"/>
      <c r="S330" s="60"/>
      <c r="T330" s="45" t="s">
        <v>1078</v>
      </c>
      <c r="U330" s="45" t="s">
        <v>1079</v>
      </c>
      <c r="V330" s="1"/>
      <c r="W330" s="1"/>
      <c r="X330" s="1"/>
      <c r="Y330" s="1"/>
      <c r="Z330" s="1"/>
    </row>
    <row r="331" ht="12.75" hidden="1" customHeight="1">
      <c r="A331" s="1"/>
      <c r="B331" s="1"/>
      <c r="C331" s="1"/>
      <c r="D331" s="1"/>
      <c r="E331" s="1"/>
      <c r="F331" s="1"/>
      <c r="G331" s="1"/>
      <c r="H331" s="1"/>
      <c r="I331" s="1"/>
      <c r="J331" s="1"/>
      <c r="K331" s="1"/>
      <c r="L331" s="1"/>
      <c r="M331" s="103">
        <v>347.0</v>
      </c>
      <c r="N331" s="104" t="s">
        <v>1080</v>
      </c>
      <c r="O331" s="112">
        <v>3.0</v>
      </c>
      <c r="P331" s="60"/>
      <c r="Q331" s="60"/>
      <c r="R331" s="60"/>
      <c r="S331" s="60"/>
      <c r="T331" s="45" t="s">
        <v>1081</v>
      </c>
      <c r="U331" s="45" t="s">
        <v>1082</v>
      </c>
      <c r="V331" s="1"/>
      <c r="W331" s="1"/>
      <c r="X331" s="1"/>
      <c r="Y331" s="1"/>
      <c r="Z331" s="1"/>
    </row>
    <row r="332" ht="12.75" hidden="1" customHeight="1">
      <c r="A332" s="1"/>
      <c r="B332" s="1"/>
      <c r="C332" s="1"/>
      <c r="D332" s="1"/>
      <c r="E332" s="1"/>
      <c r="F332" s="1"/>
      <c r="G332" s="1"/>
      <c r="H332" s="1"/>
      <c r="I332" s="1"/>
      <c r="J332" s="1"/>
      <c r="K332" s="1"/>
      <c r="L332" s="1"/>
      <c r="M332" s="103">
        <v>348.0</v>
      </c>
      <c r="N332" s="104" t="s">
        <v>1083</v>
      </c>
      <c r="O332" s="112">
        <v>18.0</v>
      </c>
      <c r="P332" s="60"/>
      <c r="Q332" s="60"/>
      <c r="R332" s="60"/>
      <c r="S332" s="60"/>
      <c r="T332" s="45" t="s">
        <v>1084</v>
      </c>
      <c r="U332" s="45" t="s">
        <v>1085</v>
      </c>
      <c r="V332" s="1"/>
      <c r="W332" s="1"/>
      <c r="X332" s="1"/>
      <c r="Y332" s="1"/>
      <c r="Z332" s="1"/>
    </row>
    <row r="333" ht="12.75" hidden="1" customHeight="1">
      <c r="A333" s="1"/>
      <c r="B333" s="1"/>
      <c r="C333" s="1"/>
      <c r="D333" s="1"/>
      <c r="E333" s="1"/>
      <c r="F333" s="1"/>
      <c r="G333" s="1"/>
      <c r="H333" s="1"/>
      <c r="I333" s="1"/>
      <c r="J333" s="1"/>
      <c r="K333" s="1"/>
      <c r="L333" s="1"/>
      <c r="M333" s="103">
        <v>349.0</v>
      </c>
      <c r="N333" s="104" t="s">
        <v>1086</v>
      </c>
      <c r="O333" s="112">
        <v>13.0</v>
      </c>
      <c r="P333" s="60"/>
      <c r="Q333" s="60"/>
      <c r="R333" s="60"/>
      <c r="S333" s="60"/>
      <c r="T333" s="45" t="s">
        <v>1087</v>
      </c>
      <c r="U333" s="45" t="s">
        <v>1088</v>
      </c>
      <c r="V333" s="1"/>
      <c r="W333" s="1"/>
      <c r="X333" s="1"/>
      <c r="Y333" s="1"/>
      <c r="Z333" s="1"/>
    </row>
    <row r="334" ht="12.75" hidden="1" customHeight="1">
      <c r="A334" s="1"/>
      <c r="B334" s="1"/>
      <c r="C334" s="1"/>
      <c r="D334" s="1"/>
      <c r="E334" s="1"/>
      <c r="F334" s="1"/>
      <c r="G334" s="1"/>
      <c r="H334" s="1"/>
      <c r="I334" s="1"/>
      <c r="J334" s="1"/>
      <c r="K334" s="1"/>
      <c r="L334" s="1"/>
      <c r="M334" s="103">
        <v>350.0</v>
      </c>
      <c r="N334" s="104" t="s">
        <v>1089</v>
      </c>
      <c r="O334" s="112">
        <v>17.0</v>
      </c>
      <c r="P334" s="60"/>
      <c r="Q334" s="60"/>
      <c r="R334" s="60"/>
      <c r="S334" s="60"/>
      <c r="T334" s="45" t="s">
        <v>1090</v>
      </c>
      <c r="U334" s="45" t="s">
        <v>1091</v>
      </c>
      <c r="V334" s="1"/>
      <c r="W334" s="1"/>
      <c r="X334" s="1"/>
      <c r="Y334" s="1"/>
      <c r="Z334" s="1"/>
    </row>
    <row r="335" ht="12.75" hidden="1" customHeight="1">
      <c r="A335" s="1"/>
      <c r="B335" s="1"/>
      <c r="C335" s="1"/>
      <c r="D335" s="1"/>
      <c r="E335" s="1"/>
      <c r="F335" s="1"/>
      <c r="G335" s="1"/>
      <c r="H335" s="1"/>
      <c r="I335" s="1"/>
      <c r="J335" s="1"/>
      <c r="K335" s="1"/>
      <c r="L335" s="1"/>
      <c r="M335" s="103">
        <v>351.0</v>
      </c>
      <c r="N335" s="104" t="s">
        <v>1092</v>
      </c>
      <c r="O335" s="112">
        <v>11.0</v>
      </c>
      <c r="P335" s="60"/>
      <c r="Q335" s="60"/>
      <c r="R335" s="60"/>
      <c r="S335" s="60"/>
      <c r="T335" s="45" t="s">
        <v>1093</v>
      </c>
      <c r="U335" s="45" t="s">
        <v>1094</v>
      </c>
      <c r="V335" s="1"/>
      <c r="W335" s="1"/>
      <c r="X335" s="1"/>
      <c r="Y335" s="1"/>
      <c r="Z335" s="1"/>
    </row>
    <row r="336" ht="12.75" hidden="1" customHeight="1">
      <c r="A336" s="1"/>
      <c r="B336" s="1"/>
      <c r="C336" s="1"/>
      <c r="D336" s="1"/>
      <c r="E336" s="1"/>
      <c r="F336" s="1"/>
      <c r="G336" s="1"/>
      <c r="H336" s="1"/>
      <c r="I336" s="1"/>
      <c r="J336" s="1"/>
      <c r="K336" s="1"/>
      <c r="L336" s="1"/>
      <c r="M336" s="103">
        <v>352.0</v>
      </c>
      <c r="N336" s="104" t="s">
        <v>1095</v>
      </c>
      <c r="O336" s="112">
        <v>2.0</v>
      </c>
      <c r="P336" s="60"/>
      <c r="Q336" s="60"/>
      <c r="R336" s="60"/>
      <c r="S336" s="60"/>
      <c r="T336" s="45" t="s">
        <v>1096</v>
      </c>
      <c r="U336" s="45" t="s">
        <v>1097</v>
      </c>
      <c r="V336" s="1"/>
      <c r="W336" s="1"/>
      <c r="X336" s="1"/>
      <c r="Y336" s="1"/>
      <c r="Z336" s="1"/>
    </row>
    <row r="337" ht="12.75" hidden="1" customHeight="1">
      <c r="A337" s="1"/>
      <c r="B337" s="1"/>
      <c r="C337" s="1"/>
      <c r="D337" s="1"/>
      <c r="E337" s="1"/>
      <c r="F337" s="1"/>
      <c r="G337" s="1"/>
      <c r="H337" s="1"/>
      <c r="I337" s="1"/>
      <c r="J337" s="1"/>
      <c r="K337" s="1"/>
      <c r="L337" s="1"/>
      <c r="M337" s="103">
        <v>354.0</v>
      </c>
      <c r="N337" s="104" t="s">
        <v>1098</v>
      </c>
      <c r="O337" s="112">
        <v>13.0</v>
      </c>
      <c r="P337" s="60"/>
      <c r="Q337" s="60"/>
      <c r="R337" s="60"/>
      <c r="S337" s="60"/>
      <c r="T337" s="45" t="s">
        <v>1099</v>
      </c>
      <c r="U337" s="45" t="s">
        <v>1100</v>
      </c>
      <c r="V337" s="1"/>
      <c r="W337" s="1"/>
      <c r="X337" s="1"/>
      <c r="Y337" s="1"/>
      <c r="Z337" s="1"/>
    </row>
    <row r="338" ht="12.75" hidden="1" customHeight="1">
      <c r="A338" s="1"/>
      <c r="B338" s="1"/>
      <c r="C338" s="1"/>
      <c r="D338" s="1"/>
      <c r="E338" s="1"/>
      <c r="F338" s="1"/>
      <c r="G338" s="1"/>
      <c r="H338" s="1"/>
      <c r="I338" s="1"/>
      <c r="J338" s="1"/>
      <c r="K338" s="1"/>
      <c r="L338" s="1"/>
      <c r="M338" s="103">
        <v>355.0</v>
      </c>
      <c r="N338" s="104" t="s">
        <v>1101</v>
      </c>
      <c r="O338" s="112">
        <v>20.0</v>
      </c>
      <c r="P338" s="60"/>
      <c r="Q338" s="60"/>
      <c r="R338" s="60"/>
      <c r="S338" s="60"/>
      <c r="T338" s="45" t="s">
        <v>1102</v>
      </c>
      <c r="U338" s="45" t="s">
        <v>1103</v>
      </c>
      <c r="V338" s="1"/>
      <c r="W338" s="1"/>
      <c r="X338" s="1"/>
      <c r="Y338" s="1"/>
      <c r="Z338" s="1"/>
    </row>
    <row r="339" ht="12.75" hidden="1" customHeight="1">
      <c r="A339" s="1"/>
      <c r="B339" s="1"/>
      <c r="C339" s="1"/>
      <c r="D339" s="1"/>
      <c r="E339" s="1"/>
      <c r="F339" s="1"/>
      <c r="G339" s="1"/>
      <c r="H339" s="1"/>
      <c r="I339" s="1"/>
      <c r="J339" s="1"/>
      <c r="K339" s="1"/>
      <c r="L339" s="1"/>
      <c r="M339" s="103">
        <v>356.0</v>
      </c>
      <c r="N339" s="104" t="s">
        <v>1104</v>
      </c>
      <c r="O339" s="112">
        <v>1.0</v>
      </c>
      <c r="P339" s="60"/>
      <c r="Q339" s="60"/>
      <c r="R339" s="60"/>
      <c r="S339" s="60"/>
      <c r="T339" s="45" t="s">
        <v>1105</v>
      </c>
      <c r="U339" s="45" t="s">
        <v>1106</v>
      </c>
      <c r="V339" s="1"/>
      <c r="W339" s="1"/>
      <c r="X339" s="1"/>
      <c r="Y339" s="1"/>
      <c r="Z339" s="1"/>
    </row>
    <row r="340" ht="12.75" hidden="1" customHeight="1">
      <c r="A340" s="1"/>
      <c r="B340" s="1"/>
      <c r="C340" s="1"/>
      <c r="D340" s="1"/>
      <c r="E340" s="1"/>
      <c r="F340" s="1"/>
      <c r="G340" s="1"/>
      <c r="H340" s="1"/>
      <c r="I340" s="1"/>
      <c r="J340" s="1"/>
      <c r="K340" s="1"/>
      <c r="L340" s="1"/>
      <c r="M340" s="103">
        <v>357.0</v>
      </c>
      <c r="N340" s="104" t="s">
        <v>1107</v>
      </c>
      <c r="O340" s="112">
        <v>15.0</v>
      </c>
      <c r="P340" s="60"/>
      <c r="Q340" s="60"/>
      <c r="R340" s="60"/>
      <c r="S340" s="60"/>
      <c r="T340" s="45" t="s">
        <v>1108</v>
      </c>
      <c r="U340" s="45" t="s">
        <v>1109</v>
      </c>
      <c r="V340" s="1"/>
      <c r="W340" s="1"/>
      <c r="X340" s="1"/>
      <c r="Y340" s="1"/>
      <c r="Z340" s="1"/>
    </row>
    <row r="341" ht="12.75" hidden="1" customHeight="1">
      <c r="A341" s="1"/>
      <c r="B341" s="1"/>
      <c r="C341" s="1"/>
      <c r="D341" s="1"/>
      <c r="E341" s="1"/>
      <c r="F341" s="1"/>
      <c r="G341" s="1"/>
      <c r="H341" s="1"/>
      <c r="I341" s="1"/>
      <c r="J341" s="1"/>
      <c r="K341" s="1"/>
      <c r="L341" s="1"/>
      <c r="M341" s="103">
        <v>358.0</v>
      </c>
      <c r="N341" s="104" t="s">
        <v>1110</v>
      </c>
      <c r="O341" s="112">
        <v>17.0</v>
      </c>
      <c r="P341" s="60"/>
      <c r="Q341" s="60"/>
      <c r="R341" s="60"/>
      <c r="S341" s="60"/>
      <c r="T341" s="45" t="s">
        <v>1111</v>
      </c>
      <c r="U341" s="45" t="s">
        <v>1112</v>
      </c>
      <c r="V341" s="1"/>
      <c r="W341" s="1"/>
      <c r="X341" s="1"/>
      <c r="Y341" s="1"/>
      <c r="Z341" s="1"/>
    </row>
    <row r="342" ht="12.75" hidden="1" customHeight="1">
      <c r="A342" s="1"/>
      <c r="B342" s="1"/>
      <c r="C342" s="1"/>
      <c r="D342" s="1"/>
      <c r="E342" s="1"/>
      <c r="F342" s="1"/>
      <c r="G342" s="1"/>
      <c r="H342" s="1"/>
      <c r="I342" s="1"/>
      <c r="J342" s="1"/>
      <c r="K342" s="1"/>
      <c r="L342" s="1"/>
      <c r="M342" s="103">
        <v>359.0</v>
      </c>
      <c r="N342" s="104" t="s">
        <v>1113</v>
      </c>
      <c r="O342" s="112">
        <v>18.0</v>
      </c>
      <c r="P342" s="60"/>
      <c r="Q342" s="60"/>
      <c r="R342" s="60"/>
      <c r="S342" s="60"/>
      <c r="T342" s="45" t="s">
        <v>1114</v>
      </c>
      <c r="U342" s="45" t="s">
        <v>1115</v>
      </c>
      <c r="V342" s="1"/>
      <c r="W342" s="1"/>
      <c r="X342" s="1"/>
      <c r="Y342" s="1"/>
      <c r="Z342" s="1"/>
    </row>
    <row r="343" ht="12.75" hidden="1" customHeight="1">
      <c r="A343" s="1"/>
      <c r="B343" s="1"/>
      <c r="C343" s="1"/>
      <c r="D343" s="1"/>
      <c r="E343" s="1"/>
      <c r="F343" s="1"/>
      <c r="G343" s="1"/>
      <c r="H343" s="1"/>
      <c r="I343" s="1"/>
      <c r="J343" s="1"/>
      <c r="K343" s="1"/>
      <c r="L343" s="1"/>
      <c r="M343" s="103">
        <v>360.0</v>
      </c>
      <c r="N343" s="104" t="s">
        <v>1116</v>
      </c>
      <c r="O343" s="112">
        <v>8.0</v>
      </c>
      <c r="P343" s="60"/>
      <c r="Q343" s="60"/>
      <c r="R343" s="60"/>
      <c r="S343" s="60"/>
      <c r="T343" s="45" t="s">
        <v>1117</v>
      </c>
      <c r="U343" s="45" t="s">
        <v>1118</v>
      </c>
      <c r="V343" s="1"/>
      <c r="W343" s="1"/>
      <c r="X343" s="1"/>
      <c r="Y343" s="1"/>
      <c r="Z343" s="1"/>
    </row>
    <row r="344" ht="12.75" hidden="1" customHeight="1">
      <c r="A344" s="1"/>
      <c r="B344" s="1"/>
      <c r="C344" s="1"/>
      <c r="D344" s="1"/>
      <c r="E344" s="1"/>
      <c r="F344" s="1"/>
      <c r="G344" s="1"/>
      <c r="H344" s="1"/>
      <c r="I344" s="1"/>
      <c r="J344" s="1"/>
      <c r="K344" s="1"/>
      <c r="L344" s="1"/>
      <c r="M344" s="103">
        <v>361.0</v>
      </c>
      <c r="N344" s="104" t="s">
        <v>1119</v>
      </c>
      <c r="O344" s="112">
        <v>14.0</v>
      </c>
      <c r="P344" s="60"/>
      <c r="Q344" s="60"/>
      <c r="R344" s="60"/>
      <c r="S344" s="60"/>
      <c r="T344" s="45" t="s">
        <v>1120</v>
      </c>
      <c r="U344" s="45" t="s">
        <v>1121</v>
      </c>
      <c r="V344" s="1"/>
      <c r="W344" s="1"/>
      <c r="X344" s="1"/>
      <c r="Y344" s="1"/>
      <c r="Z344" s="1"/>
    </row>
    <row r="345" ht="12.75" hidden="1" customHeight="1">
      <c r="A345" s="1"/>
      <c r="B345" s="1"/>
      <c r="C345" s="1"/>
      <c r="D345" s="1"/>
      <c r="E345" s="1"/>
      <c r="F345" s="1"/>
      <c r="G345" s="1"/>
      <c r="H345" s="1"/>
      <c r="I345" s="1"/>
      <c r="J345" s="1"/>
      <c r="K345" s="1"/>
      <c r="L345" s="1"/>
      <c r="M345" s="103">
        <v>362.0</v>
      </c>
      <c r="N345" s="104" t="s">
        <v>1122</v>
      </c>
      <c r="O345" s="112">
        <v>1.0</v>
      </c>
      <c r="P345" s="60"/>
      <c r="Q345" s="60"/>
      <c r="R345" s="60"/>
      <c r="S345" s="60"/>
      <c r="T345" s="45" t="s">
        <v>1123</v>
      </c>
      <c r="U345" s="45" t="s">
        <v>1124</v>
      </c>
      <c r="V345" s="1"/>
      <c r="W345" s="1"/>
      <c r="X345" s="1"/>
      <c r="Y345" s="1"/>
      <c r="Z345" s="1"/>
    </row>
    <row r="346" ht="12.75" hidden="1" customHeight="1">
      <c r="A346" s="1"/>
      <c r="B346" s="1"/>
      <c r="C346" s="1"/>
      <c r="D346" s="1"/>
      <c r="E346" s="1"/>
      <c r="F346" s="1"/>
      <c r="G346" s="1"/>
      <c r="H346" s="1"/>
      <c r="I346" s="1"/>
      <c r="J346" s="1"/>
      <c r="K346" s="1"/>
      <c r="L346" s="1"/>
      <c r="M346" s="103">
        <v>363.0</v>
      </c>
      <c r="N346" s="104" t="s">
        <v>1125</v>
      </c>
      <c r="O346" s="112">
        <v>8.0</v>
      </c>
      <c r="P346" s="60"/>
      <c r="Q346" s="60"/>
      <c r="R346" s="60"/>
      <c r="S346" s="60"/>
      <c r="T346" s="45" t="s">
        <v>1126</v>
      </c>
      <c r="U346" s="45" t="s">
        <v>1127</v>
      </c>
      <c r="V346" s="1"/>
      <c r="W346" s="1"/>
      <c r="X346" s="1"/>
      <c r="Y346" s="1"/>
      <c r="Z346" s="1"/>
    </row>
    <row r="347" ht="12.75" hidden="1" customHeight="1">
      <c r="A347" s="1"/>
      <c r="B347" s="1"/>
      <c r="C347" s="1"/>
      <c r="D347" s="1"/>
      <c r="E347" s="1"/>
      <c r="F347" s="1"/>
      <c r="G347" s="1"/>
      <c r="H347" s="1"/>
      <c r="I347" s="1"/>
      <c r="J347" s="1"/>
      <c r="K347" s="1"/>
      <c r="L347" s="1"/>
      <c r="M347" s="103">
        <v>364.0</v>
      </c>
      <c r="N347" s="104" t="s">
        <v>1128</v>
      </c>
      <c r="O347" s="112">
        <v>2.0</v>
      </c>
      <c r="P347" s="60"/>
      <c r="Q347" s="60"/>
      <c r="R347" s="60"/>
      <c r="S347" s="60"/>
      <c r="T347" s="45" t="s">
        <v>1129</v>
      </c>
      <c r="U347" s="45" t="s">
        <v>1130</v>
      </c>
      <c r="V347" s="1"/>
      <c r="W347" s="1"/>
      <c r="X347" s="1"/>
      <c r="Y347" s="1"/>
      <c r="Z347" s="1"/>
    </row>
    <row r="348" ht="12.75" hidden="1" customHeight="1">
      <c r="A348" s="1"/>
      <c r="B348" s="1"/>
      <c r="C348" s="1"/>
      <c r="D348" s="1"/>
      <c r="E348" s="1"/>
      <c r="F348" s="1"/>
      <c r="G348" s="1"/>
      <c r="H348" s="1"/>
      <c r="I348" s="1"/>
      <c r="J348" s="1"/>
      <c r="K348" s="1"/>
      <c r="L348" s="1"/>
      <c r="M348" s="103">
        <v>365.0</v>
      </c>
      <c r="N348" s="104" t="s">
        <v>1131</v>
      </c>
      <c r="O348" s="112">
        <v>4.0</v>
      </c>
      <c r="P348" s="60"/>
      <c r="Q348" s="60"/>
      <c r="R348" s="60"/>
      <c r="S348" s="60"/>
      <c r="T348" s="45" t="s">
        <v>1132</v>
      </c>
      <c r="U348" s="45" t="s">
        <v>1133</v>
      </c>
      <c r="V348" s="1"/>
      <c r="W348" s="1"/>
      <c r="X348" s="1"/>
      <c r="Y348" s="1"/>
      <c r="Z348" s="1"/>
    </row>
    <row r="349" ht="12.75" hidden="1" customHeight="1">
      <c r="A349" s="1"/>
      <c r="B349" s="1"/>
      <c r="C349" s="1"/>
      <c r="D349" s="1"/>
      <c r="E349" s="1"/>
      <c r="F349" s="1"/>
      <c r="G349" s="1"/>
      <c r="H349" s="1"/>
      <c r="I349" s="1"/>
      <c r="J349" s="1"/>
      <c r="K349" s="1"/>
      <c r="L349" s="1"/>
      <c r="M349" s="103">
        <v>366.0</v>
      </c>
      <c r="N349" s="104" t="s">
        <v>1134</v>
      </c>
      <c r="O349" s="112">
        <v>6.0</v>
      </c>
      <c r="P349" s="60"/>
      <c r="Q349" s="60"/>
      <c r="R349" s="60"/>
      <c r="S349" s="60"/>
      <c r="T349" s="45" t="s">
        <v>1135</v>
      </c>
      <c r="U349" s="45" t="s">
        <v>1136</v>
      </c>
      <c r="V349" s="1"/>
      <c r="W349" s="1"/>
      <c r="X349" s="1"/>
      <c r="Y349" s="1"/>
      <c r="Z349" s="1"/>
    </row>
    <row r="350" ht="12.75" hidden="1" customHeight="1">
      <c r="A350" s="1"/>
      <c r="B350" s="1"/>
      <c r="C350" s="1"/>
      <c r="D350" s="1"/>
      <c r="E350" s="1"/>
      <c r="F350" s="1"/>
      <c r="G350" s="1"/>
      <c r="H350" s="1"/>
      <c r="I350" s="1"/>
      <c r="J350" s="1"/>
      <c r="K350" s="1"/>
      <c r="L350" s="1"/>
      <c r="M350" s="103">
        <v>368.0</v>
      </c>
      <c r="N350" s="104" t="s">
        <v>1137</v>
      </c>
      <c r="O350" s="112">
        <v>18.0</v>
      </c>
      <c r="P350" s="60"/>
      <c r="Q350" s="60"/>
      <c r="R350" s="60"/>
      <c r="S350" s="60"/>
      <c r="T350" s="45" t="s">
        <v>1138</v>
      </c>
      <c r="U350" s="45" t="s">
        <v>1139</v>
      </c>
      <c r="V350" s="1"/>
      <c r="W350" s="1"/>
      <c r="X350" s="1"/>
      <c r="Y350" s="1"/>
      <c r="Z350" s="1"/>
    </row>
    <row r="351" ht="12.75" hidden="1" customHeight="1">
      <c r="A351" s="1"/>
      <c r="B351" s="1"/>
      <c r="C351" s="1"/>
      <c r="D351" s="1"/>
      <c r="E351" s="1"/>
      <c r="F351" s="1"/>
      <c r="G351" s="1"/>
      <c r="H351" s="1"/>
      <c r="I351" s="1"/>
      <c r="J351" s="1"/>
      <c r="K351" s="1"/>
      <c r="L351" s="1"/>
      <c r="M351" s="103">
        <v>369.0</v>
      </c>
      <c r="N351" s="104" t="s">
        <v>1140</v>
      </c>
      <c r="O351" s="112">
        <v>8.0</v>
      </c>
      <c r="P351" s="60"/>
      <c r="Q351" s="60"/>
      <c r="R351" s="60"/>
      <c r="S351" s="60"/>
      <c r="T351" s="45" t="s">
        <v>1141</v>
      </c>
      <c r="U351" s="45" t="s">
        <v>1142</v>
      </c>
      <c r="V351" s="1"/>
      <c r="W351" s="1"/>
      <c r="X351" s="1"/>
      <c r="Y351" s="1"/>
      <c r="Z351" s="1"/>
    </row>
    <row r="352" ht="12.75" hidden="1" customHeight="1">
      <c r="A352" s="1"/>
      <c r="B352" s="1"/>
      <c r="C352" s="1"/>
      <c r="D352" s="1"/>
      <c r="E352" s="1"/>
      <c r="F352" s="1"/>
      <c r="G352" s="1"/>
      <c r="H352" s="1"/>
      <c r="I352" s="1"/>
      <c r="J352" s="1"/>
      <c r="K352" s="1"/>
      <c r="L352" s="1"/>
      <c r="M352" s="103">
        <v>371.0</v>
      </c>
      <c r="N352" s="104" t="s">
        <v>1143</v>
      </c>
      <c r="O352" s="112">
        <v>13.0</v>
      </c>
      <c r="P352" s="60"/>
      <c r="Q352" s="60"/>
      <c r="R352" s="60"/>
      <c r="S352" s="60"/>
      <c r="T352" s="45" t="s">
        <v>1144</v>
      </c>
      <c r="U352" s="45" t="s">
        <v>1145</v>
      </c>
      <c r="V352" s="1"/>
      <c r="W352" s="1"/>
      <c r="X352" s="1"/>
      <c r="Y352" s="1"/>
      <c r="Z352" s="1"/>
    </row>
    <row r="353" ht="12.75" hidden="1" customHeight="1">
      <c r="A353" s="1"/>
      <c r="B353" s="1"/>
      <c r="C353" s="1"/>
      <c r="D353" s="1"/>
      <c r="E353" s="1"/>
      <c r="F353" s="1"/>
      <c r="G353" s="1"/>
      <c r="H353" s="1"/>
      <c r="I353" s="1"/>
      <c r="J353" s="1"/>
      <c r="K353" s="1"/>
      <c r="L353" s="1"/>
      <c r="M353" s="103">
        <v>372.0</v>
      </c>
      <c r="N353" s="104" t="s">
        <v>1146</v>
      </c>
      <c r="O353" s="112">
        <v>12.0</v>
      </c>
      <c r="P353" s="60"/>
      <c r="Q353" s="60"/>
      <c r="R353" s="60"/>
      <c r="S353" s="60"/>
      <c r="T353" s="45" t="s">
        <v>1147</v>
      </c>
      <c r="U353" s="45" t="s">
        <v>1148</v>
      </c>
      <c r="V353" s="1"/>
      <c r="W353" s="1"/>
      <c r="X353" s="1"/>
      <c r="Y353" s="1"/>
      <c r="Z353" s="1"/>
    </row>
    <row r="354" ht="12.75" hidden="1" customHeight="1">
      <c r="A354" s="1"/>
      <c r="B354" s="1"/>
      <c r="C354" s="1"/>
      <c r="D354" s="1"/>
      <c r="E354" s="1"/>
      <c r="F354" s="1"/>
      <c r="G354" s="1"/>
      <c r="H354" s="1"/>
      <c r="I354" s="1"/>
      <c r="J354" s="1"/>
      <c r="K354" s="1"/>
      <c r="L354" s="1"/>
      <c r="M354" s="103">
        <v>373.0</v>
      </c>
      <c r="N354" s="104" t="s">
        <v>1149</v>
      </c>
      <c r="O354" s="112">
        <v>8.0</v>
      </c>
      <c r="P354" s="60"/>
      <c r="Q354" s="60"/>
      <c r="R354" s="60"/>
      <c r="S354" s="60"/>
      <c r="T354" s="45" t="s">
        <v>1150</v>
      </c>
      <c r="U354" s="45" t="s">
        <v>1151</v>
      </c>
      <c r="V354" s="1"/>
      <c r="W354" s="1"/>
      <c r="X354" s="1"/>
      <c r="Y354" s="1"/>
      <c r="Z354" s="1"/>
    </row>
    <row r="355" ht="12.75" hidden="1" customHeight="1">
      <c r="A355" s="1"/>
      <c r="B355" s="1"/>
      <c r="C355" s="1"/>
      <c r="D355" s="1"/>
      <c r="E355" s="1"/>
      <c r="F355" s="1"/>
      <c r="G355" s="1"/>
      <c r="H355" s="1"/>
      <c r="I355" s="1"/>
      <c r="J355" s="1"/>
      <c r="K355" s="1"/>
      <c r="L355" s="1"/>
      <c r="M355" s="103">
        <v>374.0</v>
      </c>
      <c r="N355" s="104" t="s">
        <v>1152</v>
      </c>
      <c r="O355" s="112">
        <v>18.0</v>
      </c>
      <c r="P355" s="60"/>
      <c r="Q355" s="60"/>
      <c r="R355" s="60"/>
      <c r="S355" s="60"/>
      <c r="T355" s="45" t="s">
        <v>1153</v>
      </c>
      <c r="U355" s="45" t="s">
        <v>1154</v>
      </c>
      <c r="V355" s="1"/>
      <c r="W355" s="1"/>
      <c r="X355" s="1"/>
      <c r="Y355" s="1"/>
      <c r="Z355" s="1"/>
    </row>
    <row r="356" ht="12.75" hidden="1" customHeight="1">
      <c r="A356" s="1"/>
      <c r="B356" s="1"/>
      <c r="C356" s="1"/>
      <c r="D356" s="1"/>
      <c r="E356" s="1"/>
      <c r="F356" s="1"/>
      <c r="G356" s="1"/>
      <c r="H356" s="1"/>
      <c r="I356" s="1"/>
      <c r="J356" s="1"/>
      <c r="K356" s="1"/>
      <c r="L356" s="1"/>
      <c r="M356" s="103">
        <v>375.0</v>
      </c>
      <c r="N356" s="104" t="s">
        <v>1155</v>
      </c>
      <c r="O356" s="112">
        <v>7.0</v>
      </c>
      <c r="P356" s="60"/>
      <c r="Q356" s="60"/>
      <c r="R356" s="60"/>
      <c r="S356" s="60"/>
      <c r="T356" s="45" t="s">
        <v>1156</v>
      </c>
      <c r="U356" s="45" t="s">
        <v>1157</v>
      </c>
      <c r="V356" s="1"/>
      <c r="W356" s="1"/>
      <c r="X356" s="1"/>
      <c r="Y356" s="1"/>
      <c r="Z356" s="1"/>
    </row>
    <row r="357" ht="12.75" hidden="1" customHeight="1">
      <c r="A357" s="1"/>
      <c r="B357" s="1"/>
      <c r="C357" s="1"/>
      <c r="D357" s="1"/>
      <c r="E357" s="1"/>
      <c r="F357" s="1"/>
      <c r="G357" s="1"/>
      <c r="H357" s="1"/>
      <c r="I357" s="1"/>
      <c r="J357" s="1"/>
      <c r="K357" s="1"/>
      <c r="L357" s="1"/>
      <c r="M357" s="103">
        <v>376.0</v>
      </c>
      <c r="N357" s="104" t="s">
        <v>1158</v>
      </c>
      <c r="O357" s="112">
        <v>1.0</v>
      </c>
      <c r="P357" s="60"/>
      <c r="Q357" s="60"/>
      <c r="R357" s="60"/>
      <c r="S357" s="60"/>
      <c r="T357" s="45" t="s">
        <v>1159</v>
      </c>
      <c r="U357" s="45" t="s">
        <v>1160</v>
      </c>
      <c r="V357" s="1"/>
      <c r="W357" s="1"/>
      <c r="X357" s="1"/>
      <c r="Y357" s="1"/>
      <c r="Z357" s="1"/>
    </row>
    <row r="358" ht="12.75" hidden="1" customHeight="1">
      <c r="A358" s="1"/>
      <c r="B358" s="1"/>
      <c r="C358" s="1"/>
      <c r="D358" s="1"/>
      <c r="E358" s="1"/>
      <c r="F358" s="1"/>
      <c r="G358" s="1"/>
      <c r="H358" s="1"/>
      <c r="I358" s="1"/>
      <c r="J358" s="1"/>
      <c r="K358" s="1"/>
      <c r="L358" s="1"/>
      <c r="M358" s="103">
        <v>377.0</v>
      </c>
      <c r="N358" s="104" t="s">
        <v>1161</v>
      </c>
      <c r="O358" s="112">
        <v>15.0</v>
      </c>
      <c r="P358" s="60"/>
      <c r="Q358" s="60"/>
      <c r="R358" s="60"/>
      <c r="S358" s="60"/>
      <c r="T358" s="45" t="s">
        <v>1162</v>
      </c>
      <c r="U358" s="45" t="s">
        <v>1163</v>
      </c>
      <c r="V358" s="1"/>
      <c r="W358" s="1"/>
      <c r="X358" s="1"/>
      <c r="Y358" s="1"/>
      <c r="Z358" s="1"/>
    </row>
    <row r="359" ht="12.75" hidden="1" customHeight="1">
      <c r="A359" s="1"/>
      <c r="B359" s="1"/>
      <c r="C359" s="1"/>
      <c r="D359" s="1"/>
      <c r="E359" s="1"/>
      <c r="F359" s="1"/>
      <c r="G359" s="1"/>
      <c r="H359" s="1"/>
      <c r="I359" s="1"/>
      <c r="J359" s="1"/>
      <c r="K359" s="1"/>
      <c r="L359" s="1"/>
      <c r="M359" s="103">
        <v>378.0</v>
      </c>
      <c r="N359" s="104" t="s">
        <v>1164</v>
      </c>
      <c r="O359" s="112">
        <v>4.0</v>
      </c>
      <c r="P359" s="60"/>
      <c r="Q359" s="60"/>
      <c r="R359" s="60"/>
      <c r="S359" s="60"/>
      <c r="T359" s="45" t="s">
        <v>1165</v>
      </c>
      <c r="U359" s="45" t="s">
        <v>1166</v>
      </c>
      <c r="V359" s="1"/>
      <c r="W359" s="1"/>
      <c r="X359" s="1"/>
      <c r="Y359" s="1"/>
      <c r="Z359" s="1"/>
    </row>
    <row r="360" ht="12.75" hidden="1" customHeight="1">
      <c r="A360" s="1"/>
      <c r="B360" s="1"/>
      <c r="C360" s="1"/>
      <c r="D360" s="1"/>
      <c r="E360" s="1"/>
      <c r="F360" s="1"/>
      <c r="G360" s="1"/>
      <c r="H360" s="1"/>
      <c r="I360" s="1"/>
      <c r="J360" s="1"/>
      <c r="K360" s="1"/>
      <c r="L360" s="1"/>
      <c r="M360" s="103">
        <v>379.0</v>
      </c>
      <c r="N360" s="104" t="s">
        <v>1167</v>
      </c>
      <c r="O360" s="112">
        <v>13.0</v>
      </c>
      <c r="P360" s="60"/>
      <c r="Q360" s="60"/>
      <c r="R360" s="60"/>
      <c r="S360" s="60"/>
      <c r="T360" s="45" t="s">
        <v>1168</v>
      </c>
      <c r="U360" s="45" t="s">
        <v>1169</v>
      </c>
      <c r="V360" s="1"/>
      <c r="W360" s="1"/>
      <c r="X360" s="1"/>
      <c r="Y360" s="1"/>
      <c r="Z360" s="1"/>
    </row>
    <row r="361" ht="12.75" hidden="1" customHeight="1">
      <c r="A361" s="1"/>
      <c r="B361" s="1"/>
      <c r="C361" s="1"/>
      <c r="D361" s="1"/>
      <c r="E361" s="1"/>
      <c r="F361" s="1"/>
      <c r="G361" s="1"/>
      <c r="H361" s="1"/>
      <c r="I361" s="1"/>
      <c r="J361" s="1"/>
      <c r="K361" s="1"/>
      <c r="L361" s="1"/>
      <c r="M361" s="103">
        <v>380.0</v>
      </c>
      <c r="N361" s="104" t="s">
        <v>1170</v>
      </c>
      <c r="O361" s="112">
        <v>1.0</v>
      </c>
      <c r="P361" s="60"/>
      <c r="Q361" s="60"/>
      <c r="R361" s="60"/>
      <c r="S361" s="60"/>
      <c r="T361" s="45" t="s">
        <v>1171</v>
      </c>
      <c r="U361" s="45" t="s">
        <v>1172</v>
      </c>
      <c r="V361" s="1"/>
      <c r="W361" s="1"/>
      <c r="X361" s="1"/>
      <c r="Y361" s="1"/>
      <c r="Z361" s="1"/>
    </row>
    <row r="362" ht="12.75" hidden="1" customHeight="1">
      <c r="A362" s="1"/>
      <c r="B362" s="1"/>
      <c r="C362" s="1"/>
      <c r="D362" s="1"/>
      <c r="E362" s="1"/>
      <c r="F362" s="1"/>
      <c r="G362" s="1"/>
      <c r="H362" s="1"/>
      <c r="I362" s="1"/>
      <c r="J362" s="1"/>
      <c r="K362" s="1"/>
      <c r="L362" s="1"/>
      <c r="M362" s="103">
        <v>381.0</v>
      </c>
      <c r="N362" s="104" t="s">
        <v>1173</v>
      </c>
      <c r="O362" s="112">
        <v>14.0</v>
      </c>
      <c r="P362" s="60"/>
      <c r="Q362" s="60"/>
      <c r="R362" s="60"/>
      <c r="S362" s="60"/>
      <c r="T362" s="45" t="s">
        <v>1174</v>
      </c>
      <c r="U362" s="45" t="s">
        <v>1175</v>
      </c>
      <c r="V362" s="1"/>
      <c r="W362" s="1"/>
      <c r="X362" s="1"/>
      <c r="Y362" s="1"/>
      <c r="Z362" s="1"/>
    </row>
    <row r="363" ht="12.75" hidden="1" customHeight="1">
      <c r="A363" s="1"/>
      <c r="B363" s="1"/>
      <c r="C363" s="1"/>
      <c r="D363" s="1"/>
      <c r="E363" s="1"/>
      <c r="F363" s="1"/>
      <c r="G363" s="1"/>
      <c r="H363" s="1"/>
      <c r="I363" s="1"/>
      <c r="J363" s="1"/>
      <c r="K363" s="1"/>
      <c r="L363" s="1"/>
      <c r="M363" s="103">
        <v>382.0</v>
      </c>
      <c r="N363" s="104" t="s">
        <v>1176</v>
      </c>
      <c r="O363" s="112">
        <v>17.0</v>
      </c>
      <c r="P363" s="60"/>
      <c r="Q363" s="60"/>
      <c r="R363" s="60"/>
      <c r="S363" s="60"/>
      <c r="T363" s="45" t="s">
        <v>1177</v>
      </c>
      <c r="U363" s="45" t="s">
        <v>1178</v>
      </c>
      <c r="V363" s="1"/>
      <c r="W363" s="1"/>
      <c r="X363" s="1"/>
      <c r="Y363" s="1"/>
      <c r="Z363" s="1"/>
    </row>
    <row r="364" ht="12.75" hidden="1" customHeight="1">
      <c r="A364" s="1"/>
      <c r="B364" s="1"/>
      <c r="C364" s="1"/>
      <c r="D364" s="1"/>
      <c r="E364" s="1"/>
      <c r="F364" s="1"/>
      <c r="G364" s="1"/>
      <c r="H364" s="1"/>
      <c r="I364" s="1"/>
      <c r="J364" s="1"/>
      <c r="K364" s="1"/>
      <c r="L364" s="1"/>
      <c r="M364" s="103">
        <v>383.0</v>
      </c>
      <c r="N364" s="104" t="s">
        <v>1179</v>
      </c>
      <c r="O364" s="112">
        <v>17.0</v>
      </c>
      <c r="P364" s="60"/>
      <c r="Q364" s="60"/>
      <c r="R364" s="60"/>
      <c r="S364" s="60"/>
      <c r="T364" s="45" t="s">
        <v>1180</v>
      </c>
      <c r="U364" s="45" t="s">
        <v>1181</v>
      </c>
      <c r="V364" s="1"/>
      <c r="W364" s="1"/>
      <c r="X364" s="1"/>
      <c r="Y364" s="1"/>
      <c r="Z364" s="1"/>
    </row>
    <row r="365" ht="12.75" hidden="1" customHeight="1">
      <c r="A365" s="1"/>
      <c r="B365" s="1"/>
      <c r="C365" s="1"/>
      <c r="D365" s="1"/>
      <c r="E365" s="1"/>
      <c r="F365" s="1"/>
      <c r="G365" s="1"/>
      <c r="H365" s="1"/>
      <c r="I365" s="1"/>
      <c r="J365" s="1"/>
      <c r="K365" s="1"/>
      <c r="L365" s="1"/>
      <c r="M365" s="103">
        <v>385.0</v>
      </c>
      <c r="N365" s="104" t="s">
        <v>1182</v>
      </c>
      <c r="O365" s="112">
        <v>20.0</v>
      </c>
      <c r="P365" s="60"/>
      <c r="Q365" s="60"/>
      <c r="R365" s="60"/>
      <c r="S365" s="60"/>
      <c r="T365" s="45" t="s">
        <v>1183</v>
      </c>
      <c r="U365" s="45" t="s">
        <v>1184</v>
      </c>
      <c r="V365" s="1"/>
      <c r="W365" s="1"/>
      <c r="X365" s="1"/>
      <c r="Y365" s="1"/>
      <c r="Z365" s="1"/>
    </row>
    <row r="366" ht="12.75" hidden="1" customHeight="1">
      <c r="A366" s="1"/>
      <c r="B366" s="1"/>
      <c r="C366" s="1"/>
      <c r="D366" s="1"/>
      <c r="E366" s="1"/>
      <c r="F366" s="1"/>
      <c r="G366" s="1"/>
      <c r="H366" s="1"/>
      <c r="I366" s="1"/>
      <c r="J366" s="1"/>
      <c r="K366" s="1"/>
      <c r="L366" s="1"/>
      <c r="M366" s="103">
        <v>386.0</v>
      </c>
      <c r="N366" s="104" t="s">
        <v>1185</v>
      </c>
      <c r="O366" s="112">
        <v>14.0</v>
      </c>
      <c r="P366" s="60"/>
      <c r="Q366" s="60"/>
      <c r="R366" s="60"/>
      <c r="S366" s="60"/>
      <c r="T366" s="45" t="s">
        <v>1186</v>
      </c>
      <c r="U366" s="45" t="s">
        <v>1187</v>
      </c>
      <c r="V366" s="1"/>
      <c r="W366" s="1"/>
      <c r="X366" s="1"/>
      <c r="Y366" s="1"/>
      <c r="Z366" s="1"/>
    </row>
    <row r="367" ht="12.75" hidden="1" customHeight="1">
      <c r="A367" s="1"/>
      <c r="B367" s="1"/>
      <c r="C367" s="1"/>
      <c r="D367" s="1"/>
      <c r="E367" s="1"/>
      <c r="F367" s="1"/>
      <c r="G367" s="1"/>
      <c r="H367" s="1"/>
      <c r="I367" s="1"/>
      <c r="J367" s="1"/>
      <c r="K367" s="1"/>
      <c r="L367" s="1"/>
      <c r="M367" s="103">
        <v>387.0</v>
      </c>
      <c r="N367" s="104" t="s">
        <v>1188</v>
      </c>
      <c r="O367" s="112">
        <v>9.0</v>
      </c>
      <c r="P367" s="60"/>
      <c r="Q367" s="60"/>
      <c r="R367" s="60"/>
      <c r="S367" s="60"/>
      <c r="T367" s="45" t="s">
        <v>1189</v>
      </c>
      <c r="U367" s="45" t="s">
        <v>1190</v>
      </c>
      <c r="V367" s="1"/>
      <c r="W367" s="1"/>
      <c r="X367" s="1"/>
      <c r="Y367" s="1"/>
      <c r="Z367" s="1"/>
    </row>
    <row r="368" ht="12.75" hidden="1" customHeight="1">
      <c r="A368" s="1"/>
      <c r="B368" s="1"/>
      <c r="C368" s="1"/>
      <c r="D368" s="1"/>
      <c r="E368" s="1"/>
      <c r="F368" s="1"/>
      <c r="G368" s="1"/>
      <c r="H368" s="1"/>
      <c r="I368" s="1"/>
      <c r="J368" s="1"/>
      <c r="K368" s="1"/>
      <c r="L368" s="1"/>
      <c r="M368" s="103">
        <v>388.0</v>
      </c>
      <c r="N368" s="104" t="s">
        <v>1191</v>
      </c>
      <c r="O368" s="112">
        <v>12.0</v>
      </c>
      <c r="P368" s="60"/>
      <c r="Q368" s="60"/>
      <c r="R368" s="60"/>
      <c r="S368" s="60"/>
      <c r="T368" s="45" t="s">
        <v>1192</v>
      </c>
      <c r="U368" s="45" t="s">
        <v>1193</v>
      </c>
      <c r="V368" s="1"/>
      <c r="W368" s="1"/>
      <c r="X368" s="1"/>
      <c r="Y368" s="1"/>
      <c r="Z368" s="1"/>
    </row>
    <row r="369" ht="12.75" hidden="1" customHeight="1">
      <c r="A369" s="1"/>
      <c r="B369" s="1"/>
      <c r="C369" s="1"/>
      <c r="D369" s="1"/>
      <c r="E369" s="1"/>
      <c r="F369" s="1"/>
      <c r="G369" s="1"/>
      <c r="H369" s="1"/>
      <c r="I369" s="1"/>
      <c r="J369" s="1"/>
      <c r="K369" s="1"/>
      <c r="L369" s="1"/>
      <c r="M369" s="103">
        <v>389.0</v>
      </c>
      <c r="N369" s="104" t="s">
        <v>1194</v>
      </c>
      <c r="O369" s="112">
        <v>17.0</v>
      </c>
      <c r="P369" s="60"/>
      <c r="Q369" s="60"/>
      <c r="R369" s="60"/>
      <c r="S369" s="60"/>
      <c r="T369" s="45" t="s">
        <v>1195</v>
      </c>
      <c r="U369" s="45" t="s">
        <v>1196</v>
      </c>
      <c r="V369" s="1"/>
      <c r="W369" s="1"/>
      <c r="X369" s="1"/>
      <c r="Y369" s="1"/>
      <c r="Z369" s="1"/>
    </row>
    <row r="370" ht="12.75" hidden="1" customHeight="1">
      <c r="A370" s="1"/>
      <c r="B370" s="1"/>
      <c r="C370" s="1"/>
      <c r="D370" s="1"/>
      <c r="E370" s="1"/>
      <c r="F370" s="1"/>
      <c r="G370" s="1"/>
      <c r="H370" s="1"/>
      <c r="I370" s="1"/>
      <c r="J370" s="1"/>
      <c r="K370" s="1"/>
      <c r="L370" s="1"/>
      <c r="M370" s="103">
        <v>390.0</v>
      </c>
      <c r="N370" s="104" t="s">
        <v>1197</v>
      </c>
      <c r="O370" s="112">
        <v>7.0</v>
      </c>
      <c r="P370" s="60"/>
      <c r="Q370" s="60"/>
      <c r="R370" s="60"/>
      <c r="S370" s="60"/>
      <c r="T370" s="45" t="s">
        <v>1198</v>
      </c>
      <c r="U370" s="45" t="s">
        <v>1199</v>
      </c>
      <c r="V370" s="1"/>
      <c r="W370" s="1"/>
      <c r="X370" s="1"/>
      <c r="Y370" s="1"/>
      <c r="Z370" s="1"/>
    </row>
    <row r="371" ht="12.75" hidden="1" customHeight="1">
      <c r="A371" s="1"/>
      <c r="B371" s="1"/>
      <c r="C371" s="1"/>
      <c r="D371" s="1"/>
      <c r="E371" s="1"/>
      <c r="F371" s="1"/>
      <c r="G371" s="1"/>
      <c r="H371" s="1"/>
      <c r="I371" s="1"/>
      <c r="J371" s="1"/>
      <c r="K371" s="1"/>
      <c r="L371" s="1"/>
      <c r="M371" s="103">
        <v>391.0</v>
      </c>
      <c r="N371" s="104" t="s">
        <v>1200</v>
      </c>
      <c r="O371" s="112">
        <v>3.0</v>
      </c>
      <c r="P371" s="60"/>
      <c r="Q371" s="60"/>
      <c r="R371" s="60"/>
      <c r="S371" s="60"/>
      <c r="T371" s="45" t="s">
        <v>1201</v>
      </c>
      <c r="U371" s="45" t="s">
        <v>1202</v>
      </c>
      <c r="V371" s="1"/>
      <c r="W371" s="1"/>
      <c r="X371" s="1"/>
      <c r="Y371" s="1"/>
      <c r="Z371" s="1"/>
    </row>
    <row r="372" ht="12.75" hidden="1" customHeight="1">
      <c r="A372" s="1"/>
      <c r="B372" s="1"/>
      <c r="C372" s="1"/>
      <c r="D372" s="1"/>
      <c r="E372" s="1"/>
      <c r="F372" s="1"/>
      <c r="G372" s="1"/>
      <c r="H372" s="1"/>
      <c r="I372" s="1"/>
      <c r="J372" s="1"/>
      <c r="K372" s="1"/>
      <c r="L372" s="1"/>
      <c r="M372" s="103">
        <v>393.0</v>
      </c>
      <c r="N372" s="104" t="s">
        <v>1203</v>
      </c>
      <c r="O372" s="112">
        <v>8.0</v>
      </c>
      <c r="P372" s="60"/>
      <c r="Q372" s="60"/>
      <c r="R372" s="60"/>
      <c r="S372" s="60"/>
      <c r="T372" s="45" t="s">
        <v>1204</v>
      </c>
      <c r="U372" s="45" t="s">
        <v>1205</v>
      </c>
      <c r="V372" s="1"/>
      <c r="W372" s="1"/>
      <c r="X372" s="1"/>
      <c r="Y372" s="1"/>
      <c r="Z372" s="1"/>
    </row>
    <row r="373" ht="12.75" hidden="1" customHeight="1">
      <c r="A373" s="1"/>
      <c r="B373" s="1"/>
      <c r="C373" s="1"/>
      <c r="D373" s="1"/>
      <c r="E373" s="1"/>
      <c r="F373" s="1"/>
      <c r="G373" s="1"/>
      <c r="H373" s="1"/>
      <c r="I373" s="1"/>
      <c r="J373" s="1"/>
      <c r="K373" s="1"/>
      <c r="L373" s="1"/>
      <c r="M373" s="103">
        <v>394.0</v>
      </c>
      <c r="N373" s="104" t="s">
        <v>1206</v>
      </c>
      <c r="O373" s="112">
        <v>15.0</v>
      </c>
      <c r="P373" s="60"/>
      <c r="Q373" s="60"/>
      <c r="R373" s="60"/>
      <c r="S373" s="60"/>
      <c r="T373" s="45" t="s">
        <v>1207</v>
      </c>
      <c r="U373" s="45" t="s">
        <v>1208</v>
      </c>
      <c r="V373" s="1"/>
      <c r="W373" s="1"/>
      <c r="X373" s="1"/>
      <c r="Y373" s="1"/>
      <c r="Z373" s="1"/>
    </row>
    <row r="374" ht="12.75" hidden="1" customHeight="1">
      <c r="A374" s="1"/>
      <c r="B374" s="1"/>
      <c r="C374" s="1"/>
      <c r="D374" s="1"/>
      <c r="E374" s="1"/>
      <c r="F374" s="1"/>
      <c r="G374" s="1"/>
      <c r="H374" s="1"/>
      <c r="I374" s="1"/>
      <c r="J374" s="1"/>
      <c r="K374" s="1"/>
      <c r="L374" s="1"/>
      <c r="M374" s="103">
        <v>395.0</v>
      </c>
      <c r="N374" s="104" t="s">
        <v>1209</v>
      </c>
      <c r="O374" s="112">
        <v>10.0</v>
      </c>
      <c r="P374" s="60"/>
      <c r="Q374" s="60"/>
      <c r="R374" s="60"/>
      <c r="S374" s="60"/>
      <c r="T374" s="45" t="s">
        <v>1210</v>
      </c>
      <c r="U374" s="45" t="s">
        <v>1211</v>
      </c>
      <c r="V374" s="1"/>
      <c r="W374" s="1"/>
      <c r="X374" s="1"/>
      <c r="Y374" s="1"/>
      <c r="Z374" s="1"/>
    </row>
    <row r="375" ht="12.75" hidden="1" customHeight="1">
      <c r="A375" s="1"/>
      <c r="B375" s="1"/>
      <c r="C375" s="1"/>
      <c r="D375" s="1"/>
      <c r="E375" s="1"/>
      <c r="F375" s="1"/>
      <c r="G375" s="1"/>
      <c r="H375" s="1"/>
      <c r="I375" s="1"/>
      <c r="J375" s="1"/>
      <c r="K375" s="1"/>
      <c r="L375" s="1"/>
      <c r="M375" s="103">
        <v>396.0</v>
      </c>
      <c r="N375" s="104" t="s">
        <v>1212</v>
      </c>
      <c r="O375" s="112">
        <v>12.0</v>
      </c>
      <c r="P375" s="60"/>
      <c r="Q375" s="60"/>
      <c r="R375" s="60"/>
      <c r="S375" s="60"/>
      <c r="T375" s="45" t="s">
        <v>1213</v>
      </c>
      <c r="U375" s="45" t="s">
        <v>1214</v>
      </c>
      <c r="V375" s="1"/>
      <c r="W375" s="1"/>
      <c r="X375" s="1"/>
      <c r="Y375" s="1"/>
      <c r="Z375" s="1"/>
    </row>
    <row r="376" ht="12.75" hidden="1" customHeight="1">
      <c r="A376" s="1"/>
      <c r="B376" s="1"/>
      <c r="C376" s="1"/>
      <c r="D376" s="1"/>
      <c r="E376" s="1"/>
      <c r="F376" s="1"/>
      <c r="G376" s="1"/>
      <c r="H376" s="1"/>
      <c r="I376" s="1"/>
      <c r="J376" s="1"/>
      <c r="K376" s="1"/>
      <c r="L376" s="1"/>
      <c r="M376" s="103">
        <v>397.0</v>
      </c>
      <c r="N376" s="104" t="s">
        <v>1215</v>
      </c>
      <c r="O376" s="112">
        <v>12.0</v>
      </c>
      <c r="P376" s="60"/>
      <c r="Q376" s="60"/>
      <c r="R376" s="60"/>
      <c r="S376" s="60"/>
      <c r="T376" s="45" t="s">
        <v>1216</v>
      </c>
      <c r="U376" s="45" t="s">
        <v>1217</v>
      </c>
      <c r="V376" s="1"/>
      <c r="W376" s="1"/>
      <c r="X376" s="1"/>
      <c r="Y376" s="1"/>
      <c r="Z376" s="1"/>
    </row>
    <row r="377" ht="12.75" hidden="1" customHeight="1">
      <c r="A377" s="1"/>
      <c r="B377" s="1"/>
      <c r="C377" s="1"/>
      <c r="D377" s="1"/>
      <c r="E377" s="1"/>
      <c r="F377" s="1"/>
      <c r="G377" s="1"/>
      <c r="H377" s="1"/>
      <c r="I377" s="1"/>
      <c r="J377" s="1"/>
      <c r="K377" s="1"/>
      <c r="L377" s="1"/>
      <c r="M377" s="103">
        <v>399.0</v>
      </c>
      <c r="N377" s="104" t="s">
        <v>1218</v>
      </c>
      <c r="O377" s="112">
        <v>19.0</v>
      </c>
      <c r="P377" s="60"/>
      <c r="Q377" s="60"/>
      <c r="R377" s="60"/>
      <c r="S377" s="60"/>
      <c r="T377" s="45" t="s">
        <v>1219</v>
      </c>
      <c r="U377" s="45" t="s">
        <v>1220</v>
      </c>
      <c r="V377" s="1"/>
      <c r="W377" s="1"/>
      <c r="X377" s="1"/>
      <c r="Y377" s="1"/>
      <c r="Z377" s="1"/>
    </row>
    <row r="378" ht="12.75" hidden="1" customHeight="1">
      <c r="A378" s="1"/>
      <c r="B378" s="1"/>
      <c r="C378" s="1"/>
      <c r="D378" s="1"/>
      <c r="E378" s="1"/>
      <c r="F378" s="1"/>
      <c r="G378" s="1"/>
      <c r="H378" s="1"/>
      <c r="I378" s="1"/>
      <c r="J378" s="1"/>
      <c r="K378" s="1"/>
      <c r="L378" s="1"/>
      <c r="M378" s="103">
        <v>400.0</v>
      </c>
      <c r="N378" s="104" t="s">
        <v>1221</v>
      </c>
      <c r="O378" s="112">
        <v>4.0</v>
      </c>
      <c r="P378" s="60"/>
      <c r="Q378" s="60"/>
      <c r="R378" s="60"/>
      <c r="S378" s="60"/>
      <c r="T378" s="45" t="s">
        <v>1222</v>
      </c>
      <c r="U378" s="45" t="s">
        <v>1223</v>
      </c>
      <c r="V378" s="1"/>
      <c r="W378" s="1"/>
      <c r="X378" s="1"/>
      <c r="Y378" s="1"/>
      <c r="Z378" s="1"/>
    </row>
    <row r="379" ht="12.75" hidden="1" customHeight="1">
      <c r="A379" s="1"/>
      <c r="B379" s="1"/>
      <c r="C379" s="1"/>
      <c r="D379" s="1"/>
      <c r="E379" s="1"/>
      <c r="F379" s="1"/>
      <c r="G379" s="1"/>
      <c r="H379" s="1"/>
      <c r="I379" s="1"/>
      <c r="J379" s="1"/>
      <c r="K379" s="1"/>
      <c r="L379" s="1"/>
      <c r="M379" s="103">
        <v>402.0</v>
      </c>
      <c r="N379" s="104" t="s">
        <v>1224</v>
      </c>
      <c r="O379" s="112">
        <v>19.0</v>
      </c>
      <c r="P379" s="60"/>
      <c r="Q379" s="60"/>
      <c r="R379" s="60"/>
      <c r="S379" s="60"/>
      <c r="T379" s="45" t="s">
        <v>1225</v>
      </c>
      <c r="U379" s="45" t="s">
        <v>1226</v>
      </c>
      <c r="V379" s="1"/>
      <c r="W379" s="1"/>
      <c r="X379" s="1"/>
      <c r="Y379" s="1"/>
      <c r="Z379" s="1"/>
    </row>
    <row r="380" ht="12.75" hidden="1" customHeight="1">
      <c r="A380" s="1"/>
      <c r="B380" s="1"/>
      <c r="C380" s="1"/>
      <c r="D380" s="1"/>
      <c r="E380" s="1"/>
      <c r="F380" s="1"/>
      <c r="G380" s="1"/>
      <c r="H380" s="1"/>
      <c r="I380" s="1"/>
      <c r="J380" s="1"/>
      <c r="K380" s="1"/>
      <c r="L380" s="1"/>
      <c r="M380" s="103">
        <v>405.0</v>
      </c>
      <c r="N380" s="104" t="s">
        <v>1227</v>
      </c>
      <c r="O380" s="112">
        <v>6.0</v>
      </c>
      <c r="P380" s="60"/>
      <c r="Q380" s="60"/>
      <c r="R380" s="60"/>
      <c r="S380" s="60"/>
      <c r="T380" s="45" t="s">
        <v>1228</v>
      </c>
      <c r="U380" s="45" t="s">
        <v>1229</v>
      </c>
      <c r="V380" s="1"/>
      <c r="W380" s="1"/>
      <c r="X380" s="1"/>
      <c r="Y380" s="1"/>
      <c r="Z380" s="1"/>
    </row>
    <row r="381" ht="12.75" hidden="1" customHeight="1">
      <c r="A381" s="1"/>
      <c r="B381" s="1"/>
      <c r="C381" s="1"/>
      <c r="D381" s="1"/>
      <c r="E381" s="1"/>
      <c r="F381" s="1"/>
      <c r="G381" s="1"/>
      <c r="H381" s="1"/>
      <c r="I381" s="1"/>
      <c r="J381" s="1"/>
      <c r="K381" s="1"/>
      <c r="L381" s="1"/>
      <c r="M381" s="103">
        <v>406.0</v>
      </c>
      <c r="N381" s="104" t="s">
        <v>1230</v>
      </c>
      <c r="O381" s="112">
        <v>17.0</v>
      </c>
      <c r="P381" s="60"/>
      <c r="Q381" s="60"/>
      <c r="R381" s="60"/>
      <c r="S381" s="60"/>
      <c r="T381" s="45" t="s">
        <v>1231</v>
      </c>
      <c r="U381" s="45" t="s">
        <v>1232</v>
      </c>
      <c r="V381" s="1"/>
      <c r="W381" s="1"/>
      <c r="X381" s="1"/>
      <c r="Y381" s="1"/>
      <c r="Z381" s="1"/>
    </row>
    <row r="382" ht="12.75" hidden="1" customHeight="1">
      <c r="A382" s="1"/>
      <c r="B382" s="1"/>
      <c r="C382" s="1"/>
      <c r="D382" s="1"/>
      <c r="E382" s="1"/>
      <c r="F382" s="1"/>
      <c r="G382" s="1"/>
      <c r="H382" s="1"/>
      <c r="I382" s="1"/>
      <c r="J382" s="1"/>
      <c r="K382" s="1"/>
      <c r="L382" s="1"/>
      <c r="M382" s="103">
        <v>407.0</v>
      </c>
      <c r="N382" s="104" t="s">
        <v>1233</v>
      </c>
      <c r="O382" s="112">
        <v>10.0</v>
      </c>
      <c r="P382" s="60"/>
      <c r="Q382" s="60"/>
      <c r="R382" s="60"/>
      <c r="S382" s="60"/>
      <c r="T382" s="45" t="s">
        <v>1234</v>
      </c>
      <c r="U382" s="45" t="s">
        <v>1235</v>
      </c>
      <c r="V382" s="1"/>
      <c r="W382" s="1"/>
      <c r="X382" s="1"/>
      <c r="Y382" s="1"/>
      <c r="Z382" s="1"/>
    </row>
    <row r="383" ht="12.75" hidden="1" customHeight="1">
      <c r="A383" s="1"/>
      <c r="B383" s="1"/>
      <c r="C383" s="1"/>
      <c r="D383" s="1"/>
      <c r="E383" s="1"/>
      <c r="F383" s="1"/>
      <c r="G383" s="1"/>
      <c r="H383" s="1"/>
      <c r="I383" s="1"/>
      <c r="J383" s="1"/>
      <c r="K383" s="1"/>
      <c r="L383" s="1"/>
      <c r="M383" s="103">
        <v>409.0</v>
      </c>
      <c r="N383" s="104" t="s">
        <v>1236</v>
      </c>
      <c r="O383" s="112">
        <v>17.0</v>
      </c>
      <c r="P383" s="60"/>
      <c r="Q383" s="60"/>
      <c r="R383" s="60"/>
      <c r="S383" s="60"/>
      <c r="T383" s="45" t="s">
        <v>1237</v>
      </c>
      <c r="U383" s="45" t="s">
        <v>1238</v>
      </c>
      <c r="V383" s="1"/>
      <c r="W383" s="1"/>
      <c r="X383" s="1"/>
      <c r="Y383" s="1"/>
      <c r="Z383" s="1"/>
    </row>
    <row r="384" ht="12.75" hidden="1" customHeight="1">
      <c r="A384" s="1"/>
      <c r="B384" s="1"/>
      <c r="C384" s="1"/>
      <c r="D384" s="1"/>
      <c r="E384" s="1"/>
      <c r="F384" s="1"/>
      <c r="G384" s="1"/>
      <c r="H384" s="1"/>
      <c r="I384" s="1"/>
      <c r="J384" s="1"/>
      <c r="K384" s="1"/>
      <c r="L384" s="1"/>
      <c r="M384" s="103">
        <v>410.0</v>
      </c>
      <c r="N384" s="104" t="s">
        <v>1239</v>
      </c>
      <c r="O384" s="112">
        <v>5.0</v>
      </c>
      <c r="P384" s="60"/>
      <c r="Q384" s="60"/>
      <c r="R384" s="60"/>
      <c r="S384" s="60"/>
      <c r="T384" s="45" t="s">
        <v>1240</v>
      </c>
      <c r="U384" s="45" t="s">
        <v>1241</v>
      </c>
      <c r="V384" s="1"/>
      <c r="W384" s="1"/>
      <c r="X384" s="1"/>
      <c r="Y384" s="1"/>
      <c r="Z384" s="1"/>
    </row>
    <row r="385" ht="12.75" hidden="1" customHeight="1">
      <c r="A385" s="1"/>
      <c r="B385" s="1"/>
      <c r="C385" s="1"/>
      <c r="D385" s="1"/>
      <c r="E385" s="1"/>
      <c r="F385" s="1"/>
      <c r="G385" s="1"/>
      <c r="H385" s="1"/>
      <c r="I385" s="1"/>
      <c r="J385" s="1"/>
      <c r="K385" s="1"/>
      <c r="L385" s="1"/>
      <c r="M385" s="103">
        <v>411.0</v>
      </c>
      <c r="N385" s="104" t="s">
        <v>1242</v>
      </c>
      <c r="O385" s="112">
        <v>13.0</v>
      </c>
      <c r="P385" s="60"/>
      <c r="Q385" s="60"/>
      <c r="R385" s="60"/>
      <c r="S385" s="60"/>
      <c r="T385" s="45" t="s">
        <v>1243</v>
      </c>
      <c r="U385" s="45" t="s">
        <v>1244</v>
      </c>
      <c r="V385" s="1"/>
      <c r="W385" s="1"/>
      <c r="X385" s="1"/>
      <c r="Y385" s="1"/>
      <c r="Z385" s="1"/>
    </row>
    <row r="386" ht="12.75" hidden="1" customHeight="1">
      <c r="A386" s="1"/>
      <c r="B386" s="1"/>
      <c r="C386" s="1"/>
      <c r="D386" s="1"/>
      <c r="E386" s="1"/>
      <c r="F386" s="1"/>
      <c r="G386" s="1"/>
      <c r="H386" s="1"/>
      <c r="I386" s="1"/>
      <c r="J386" s="1"/>
      <c r="K386" s="1"/>
      <c r="L386" s="1"/>
      <c r="M386" s="103">
        <v>412.0</v>
      </c>
      <c r="N386" s="104" t="s">
        <v>1245</v>
      </c>
      <c r="O386" s="112">
        <v>12.0</v>
      </c>
      <c r="P386" s="60"/>
      <c r="Q386" s="60"/>
      <c r="R386" s="60"/>
      <c r="S386" s="60"/>
      <c r="T386" s="45" t="s">
        <v>1246</v>
      </c>
      <c r="U386" s="45" t="s">
        <v>1247</v>
      </c>
      <c r="V386" s="1"/>
      <c r="W386" s="1"/>
      <c r="X386" s="1"/>
      <c r="Y386" s="1"/>
      <c r="Z386" s="1"/>
    </row>
    <row r="387" ht="12.75" hidden="1" customHeight="1">
      <c r="A387" s="1"/>
      <c r="B387" s="1"/>
      <c r="C387" s="1"/>
      <c r="D387" s="1"/>
      <c r="E387" s="1"/>
      <c r="F387" s="1"/>
      <c r="G387" s="1"/>
      <c r="H387" s="1"/>
      <c r="I387" s="1"/>
      <c r="J387" s="1"/>
      <c r="K387" s="1"/>
      <c r="L387" s="1"/>
      <c r="M387" s="103">
        <v>413.0</v>
      </c>
      <c r="N387" s="104" t="s">
        <v>1248</v>
      </c>
      <c r="O387" s="112">
        <v>17.0</v>
      </c>
      <c r="P387" s="60"/>
      <c r="Q387" s="60"/>
      <c r="R387" s="60"/>
      <c r="S387" s="60"/>
      <c r="T387" s="45" t="s">
        <v>1249</v>
      </c>
      <c r="U387" s="45" t="s">
        <v>1250</v>
      </c>
      <c r="V387" s="1"/>
      <c r="W387" s="1"/>
      <c r="X387" s="1"/>
      <c r="Y387" s="1"/>
      <c r="Z387" s="1"/>
    </row>
    <row r="388" ht="12.75" hidden="1" customHeight="1">
      <c r="A388" s="1"/>
      <c r="B388" s="1"/>
      <c r="C388" s="1"/>
      <c r="D388" s="1"/>
      <c r="E388" s="1"/>
      <c r="F388" s="1"/>
      <c r="G388" s="1"/>
      <c r="H388" s="1"/>
      <c r="I388" s="1"/>
      <c r="J388" s="1"/>
      <c r="K388" s="1"/>
      <c r="L388" s="1"/>
      <c r="M388" s="103">
        <v>414.0</v>
      </c>
      <c r="N388" s="104" t="s">
        <v>1251</v>
      </c>
      <c r="O388" s="112">
        <v>16.0</v>
      </c>
      <c r="P388" s="60"/>
      <c r="Q388" s="60"/>
      <c r="R388" s="60"/>
      <c r="S388" s="60"/>
      <c r="T388" s="45" t="s">
        <v>1252</v>
      </c>
      <c r="U388" s="45" t="s">
        <v>1253</v>
      </c>
      <c r="V388" s="1"/>
      <c r="W388" s="1"/>
      <c r="X388" s="1"/>
      <c r="Y388" s="1"/>
      <c r="Z388" s="1"/>
    </row>
    <row r="389" ht="12.75" hidden="1" customHeight="1">
      <c r="A389" s="1"/>
      <c r="B389" s="1"/>
      <c r="C389" s="1"/>
      <c r="D389" s="1"/>
      <c r="E389" s="1"/>
      <c r="F389" s="1"/>
      <c r="G389" s="1"/>
      <c r="H389" s="1"/>
      <c r="I389" s="1"/>
      <c r="J389" s="1"/>
      <c r="K389" s="1"/>
      <c r="L389" s="1"/>
      <c r="M389" s="103">
        <v>415.0</v>
      </c>
      <c r="N389" s="104" t="s">
        <v>1254</v>
      </c>
      <c r="O389" s="112">
        <v>16.0</v>
      </c>
      <c r="P389" s="60"/>
      <c r="Q389" s="60"/>
      <c r="R389" s="60"/>
      <c r="S389" s="60"/>
      <c r="T389" s="45" t="s">
        <v>1255</v>
      </c>
      <c r="U389" s="45" t="s">
        <v>1256</v>
      </c>
      <c r="V389" s="1"/>
      <c r="W389" s="1"/>
      <c r="X389" s="1"/>
      <c r="Y389" s="1"/>
      <c r="Z389" s="1"/>
    </row>
    <row r="390" ht="12.75" hidden="1" customHeight="1">
      <c r="A390" s="1"/>
      <c r="B390" s="1"/>
      <c r="C390" s="1"/>
      <c r="D390" s="1"/>
      <c r="E390" s="1"/>
      <c r="F390" s="1"/>
      <c r="G390" s="1"/>
      <c r="H390" s="1"/>
      <c r="I390" s="1"/>
      <c r="J390" s="1"/>
      <c r="K390" s="1"/>
      <c r="L390" s="1"/>
      <c r="M390" s="103">
        <v>416.0</v>
      </c>
      <c r="N390" s="104" t="s">
        <v>1257</v>
      </c>
      <c r="O390" s="112">
        <v>13.0</v>
      </c>
      <c r="P390" s="60"/>
      <c r="Q390" s="60"/>
      <c r="R390" s="60"/>
      <c r="S390" s="60"/>
      <c r="T390" s="45" t="s">
        <v>1258</v>
      </c>
      <c r="U390" s="45" t="s">
        <v>1259</v>
      </c>
      <c r="V390" s="1"/>
      <c r="W390" s="1"/>
      <c r="X390" s="1"/>
      <c r="Y390" s="1"/>
      <c r="Z390" s="1"/>
    </row>
    <row r="391" ht="12.75" hidden="1" customHeight="1">
      <c r="A391" s="1"/>
      <c r="B391" s="1"/>
      <c r="C391" s="1"/>
      <c r="D391" s="1"/>
      <c r="E391" s="1"/>
      <c r="F391" s="1"/>
      <c r="G391" s="1"/>
      <c r="H391" s="1"/>
      <c r="I391" s="1"/>
      <c r="J391" s="1"/>
      <c r="K391" s="1"/>
      <c r="L391" s="1"/>
      <c r="M391" s="103">
        <v>418.0</v>
      </c>
      <c r="N391" s="104" t="s">
        <v>1260</v>
      </c>
      <c r="O391" s="112">
        <v>12.0</v>
      </c>
      <c r="P391" s="60"/>
      <c r="Q391" s="60"/>
      <c r="R391" s="60"/>
      <c r="S391" s="60"/>
      <c r="T391" s="45" t="s">
        <v>1261</v>
      </c>
      <c r="U391" s="45" t="s">
        <v>1262</v>
      </c>
      <c r="V391" s="1"/>
      <c r="W391" s="1"/>
      <c r="X391" s="1"/>
      <c r="Y391" s="1"/>
      <c r="Z391" s="1"/>
    </row>
    <row r="392" ht="12.75" hidden="1" customHeight="1">
      <c r="A392" s="1"/>
      <c r="B392" s="1"/>
      <c r="C392" s="1"/>
      <c r="D392" s="1"/>
      <c r="E392" s="1"/>
      <c r="F392" s="1"/>
      <c r="G392" s="1"/>
      <c r="H392" s="1"/>
      <c r="I392" s="1"/>
      <c r="J392" s="1"/>
      <c r="K392" s="1"/>
      <c r="L392" s="1"/>
      <c r="M392" s="103">
        <v>419.0</v>
      </c>
      <c r="N392" s="104" t="s">
        <v>1263</v>
      </c>
      <c r="O392" s="112">
        <v>19.0</v>
      </c>
      <c r="P392" s="60"/>
      <c r="Q392" s="60"/>
      <c r="R392" s="60"/>
      <c r="S392" s="60"/>
      <c r="T392" s="45" t="s">
        <v>1264</v>
      </c>
      <c r="U392" s="45" t="s">
        <v>1265</v>
      </c>
      <c r="V392" s="1"/>
      <c r="W392" s="1"/>
      <c r="X392" s="1"/>
      <c r="Y392" s="1"/>
      <c r="Z392" s="1"/>
    </row>
    <row r="393" ht="12.75" hidden="1" customHeight="1">
      <c r="A393" s="1"/>
      <c r="B393" s="1"/>
      <c r="C393" s="1"/>
      <c r="D393" s="1"/>
      <c r="E393" s="1"/>
      <c r="F393" s="1"/>
      <c r="G393" s="1"/>
      <c r="H393" s="1"/>
      <c r="I393" s="1"/>
      <c r="J393" s="1"/>
      <c r="K393" s="1"/>
      <c r="L393" s="1"/>
      <c r="M393" s="103">
        <v>421.0</v>
      </c>
      <c r="N393" s="104" t="s">
        <v>1266</v>
      </c>
      <c r="O393" s="112">
        <v>14.0</v>
      </c>
      <c r="P393" s="60"/>
      <c r="Q393" s="60"/>
      <c r="R393" s="60"/>
      <c r="S393" s="60"/>
      <c r="T393" s="45" t="s">
        <v>1267</v>
      </c>
      <c r="U393" s="45" t="s">
        <v>1268</v>
      </c>
      <c r="V393" s="1"/>
      <c r="W393" s="1"/>
      <c r="X393" s="1"/>
      <c r="Y393" s="1"/>
      <c r="Z393" s="1"/>
    </row>
    <row r="394" ht="12.75" hidden="1" customHeight="1">
      <c r="A394" s="1"/>
      <c r="B394" s="1"/>
      <c r="C394" s="1"/>
      <c r="D394" s="1"/>
      <c r="E394" s="1"/>
      <c r="F394" s="1"/>
      <c r="G394" s="1"/>
      <c r="H394" s="1"/>
      <c r="I394" s="1"/>
      <c r="J394" s="1"/>
      <c r="K394" s="1"/>
      <c r="L394" s="1"/>
      <c r="M394" s="103">
        <v>422.0</v>
      </c>
      <c r="N394" s="104" t="s">
        <v>1269</v>
      </c>
      <c r="O394" s="112">
        <v>2.0</v>
      </c>
      <c r="P394" s="60"/>
      <c r="Q394" s="60"/>
      <c r="R394" s="60"/>
      <c r="S394" s="60"/>
      <c r="T394" s="45" t="s">
        <v>1270</v>
      </c>
      <c r="U394" s="45" t="s">
        <v>1271</v>
      </c>
      <c r="V394" s="1"/>
      <c r="W394" s="1"/>
      <c r="X394" s="1"/>
      <c r="Y394" s="1"/>
      <c r="Z394" s="1"/>
    </row>
    <row r="395" ht="12.75" hidden="1" customHeight="1">
      <c r="A395" s="1"/>
      <c r="B395" s="1"/>
      <c r="C395" s="1"/>
      <c r="D395" s="1"/>
      <c r="E395" s="1"/>
      <c r="F395" s="1"/>
      <c r="G395" s="1"/>
      <c r="H395" s="1"/>
      <c r="I395" s="1"/>
      <c r="J395" s="1"/>
      <c r="K395" s="1"/>
      <c r="L395" s="1"/>
      <c r="M395" s="103">
        <v>423.0</v>
      </c>
      <c r="N395" s="104" t="s">
        <v>1272</v>
      </c>
      <c r="O395" s="112">
        <v>17.0</v>
      </c>
      <c r="P395" s="60"/>
      <c r="Q395" s="60"/>
      <c r="R395" s="60"/>
      <c r="S395" s="60"/>
      <c r="T395" s="45" t="s">
        <v>1273</v>
      </c>
      <c r="U395" s="45" t="s">
        <v>1274</v>
      </c>
      <c r="V395" s="1"/>
      <c r="W395" s="1"/>
      <c r="X395" s="1"/>
      <c r="Y395" s="1"/>
      <c r="Z395" s="1"/>
    </row>
    <row r="396" ht="12.75" hidden="1" customHeight="1">
      <c r="A396" s="1"/>
      <c r="B396" s="1"/>
      <c r="C396" s="1"/>
      <c r="D396" s="1"/>
      <c r="E396" s="1"/>
      <c r="F396" s="1"/>
      <c r="G396" s="1"/>
      <c r="H396" s="1"/>
      <c r="I396" s="1"/>
      <c r="J396" s="1"/>
      <c r="K396" s="1"/>
      <c r="L396" s="1"/>
      <c r="M396" s="103">
        <v>424.0</v>
      </c>
      <c r="N396" s="104" t="s">
        <v>1275</v>
      </c>
      <c r="O396" s="112">
        <v>10.0</v>
      </c>
      <c r="P396" s="60"/>
      <c r="Q396" s="60"/>
      <c r="R396" s="60"/>
      <c r="S396" s="60"/>
      <c r="T396" s="45" t="s">
        <v>1276</v>
      </c>
      <c r="U396" s="45" t="s">
        <v>1277</v>
      </c>
      <c r="V396" s="1"/>
      <c r="W396" s="1"/>
      <c r="X396" s="1"/>
      <c r="Y396" s="1"/>
      <c r="Z396" s="1"/>
    </row>
    <row r="397" ht="12.75" hidden="1" customHeight="1">
      <c r="A397" s="1"/>
      <c r="B397" s="1"/>
      <c r="C397" s="1"/>
      <c r="D397" s="1"/>
      <c r="E397" s="1"/>
      <c r="F397" s="1"/>
      <c r="G397" s="1"/>
      <c r="H397" s="1"/>
      <c r="I397" s="1"/>
      <c r="J397" s="1"/>
      <c r="K397" s="1"/>
      <c r="L397" s="1"/>
      <c r="M397" s="103">
        <v>425.0</v>
      </c>
      <c r="N397" s="104" t="s">
        <v>1278</v>
      </c>
      <c r="O397" s="112">
        <v>13.0</v>
      </c>
      <c r="P397" s="60"/>
      <c r="Q397" s="60"/>
      <c r="R397" s="60"/>
      <c r="S397" s="60"/>
      <c r="T397" s="45" t="s">
        <v>1279</v>
      </c>
      <c r="U397" s="45" t="s">
        <v>1280</v>
      </c>
      <c r="V397" s="1"/>
      <c r="W397" s="1"/>
      <c r="X397" s="1"/>
      <c r="Y397" s="1"/>
      <c r="Z397" s="1"/>
    </row>
    <row r="398" ht="12.75" hidden="1" customHeight="1">
      <c r="A398" s="1"/>
      <c r="B398" s="1"/>
      <c r="C398" s="1"/>
      <c r="D398" s="1"/>
      <c r="E398" s="1"/>
      <c r="F398" s="1"/>
      <c r="G398" s="1"/>
      <c r="H398" s="1"/>
      <c r="I398" s="1"/>
      <c r="J398" s="1"/>
      <c r="K398" s="1"/>
      <c r="L398" s="1"/>
      <c r="M398" s="103">
        <v>426.0</v>
      </c>
      <c r="N398" s="104" t="s">
        <v>1281</v>
      </c>
      <c r="O398" s="112">
        <v>3.0</v>
      </c>
      <c r="P398" s="60"/>
      <c r="Q398" s="60"/>
      <c r="R398" s="60"/>
      <c r="S398" s="60"/>
      <c r="T398" s="45" t="s">
        <v>1282</v>
      </c>
      <c r="U398" s="45" t="s">
        <v>1283</v>
      </c>
      <c r="V398" s="1"/>
      <c r="W398" s="1"/>
      <c r="X398" s="1"/>
      <c r="Y398" s="1"/>
      <c r="Z398" s="1"/>
    </row>
    <row r="399" ht="12.75" hidden="1" customHeight="1">
      <c r="A399" s="1"/>
      <c r="B399" s="1"/>
      <c r="C399" s="1"/>
      <c r="D399" s="1"/>
      <c r="E399" s="1"/>
      <c r="F399" s="1"/>
      <c r="G399" s="1"/>
      <c r="H399" s="1"/>
      <c r="I399" s="1"/>
      <c r="J399" s="1"/>
      <c r="K399" s="1"/>
      <c r="L399" s="1"/>
      <c r="M399" s="103">
        <v>427.0</v>
      </c>
      <c r="N399" s="104" t="s">
        <v>1284</v>
      </c>
      <c r="O399" s="112">
        <v>17.0</v>
      </c>
      <c r="P399" s="60"/>
      <c r="Q399" s="60"/>
      <c r="R399" s="60"/>
      <c r="S399" s="60"/>
      <c r="T399" s="45" t="s">
        <v>1285</v>
      </c>
      <c r="U399" s="45" t="s">
        <v>1286</v>
      </c>
      <c r="V399" s="1"/>
      <c r="W399" s="1"/>
      <c r="X399" s="1"/>
      <c r="Y399" s="1"/>
      <c r="Z399" s="1"/>
    </row>
    <row r="400" ht="12.75" hidden="1" customHeight="1">
      <c r="A400" s="1"/>
      <c r="B400" s="1"/>
      <c r="C400" s="1"/>
      <c r="D400" s="1"/>
      <c r="E400" s="1"/>
      <c r="F400" s="1"/>
      <c r="G400" s="1"/>
      <c r="H400" s="1"/>
      <c r="I400" s="1"/>
      <c r="J400" s="1"/>
      <c r="K400" s="1"/>
      <c r="L400" s="1"/>
      <c r="M400" s="103">
        <v>428.0</v>
      </c>
      <c r="N400" s="104" t="s">
        <v>1287</v>
      </c>
      <c r="O400" s="112">
        <v>13.0</v>
      </c>
      <c r="P400" s="60"/>
      <c r="Q400" s="60"/>
      <c r="R400" s="60"/>
      <c r="S400" s="60"/>
      <c r="T400" s="45" t="s">
        <v>1288</v>
      </c>
      <c r="U400" s="45" t="s">
        <v>1289</v>
      </c>
      <c r="V400" s="1"/>
      <c r="W400" s="1"/>
      <c r="X400" s="1"/>
      <c r="Y400" s="1"/>
      <c r="Z400" s="1"/>
    </row>
    <row r="401" ht="12.75" hidden="1" customHeight="1">
      <c r="A401" s="1"/>
      <c r="B401" s="1"/>
      <c r="C401" s="1"/>
      <c r="D401" s="1"/>
      <c r="E401" s="1"/>
      <c r="F401" s="1"/>
      <c r="G401" s="1"/>
      <c r="H401" s="1"/>
      <c r="I401" s="1"/>
      <c r="J401" s="1"/>
      <c r="K401" s="1"/>
      <c r="L401" s="1"/>
      <c r="M401" s="103">
        <v>429.0</v>
      </c>
      <c r="N401" s="104" t="s">
        <v>1290</v>
      </c>
      <c r="O401" s="112">
        <v>1.0</v>
      </c>
      <c r="P401" s="60"/>
      <c r="Q401" s="60"/>
      <c r="R401" s="60"/>
      <c r="S401" s="60"/>
      <c r="T401" s="45" t="s">
        <v>1291</v>
      </c>
      <c r="U401" s="45" t="s">
        <v>1292</v>
      </c>
      <c r="V401" s="1"/>
      <c r="W401" s="1"/>
      <c r="X401" s="1"/>
      <c r="Y401" s="1"/>
      <c r="Z401" s="1"/>
    </row>
    <row r="402" ht="12.75" hidden="1" customHeight="1">
      <c r="A402" s="1"/>
      <c r="B402" s="1"/>
      <c r="C402" s="1"/>
      <c r="D402" s="1"/>
      <c r="E402" s="1"/>
      <c r="F402" s="1"/>
      <c r="G402" s="1"/>
      <c r="H402" s="1"/>
      <c r="I402" s="1"/>
      <c r="J402" s="1"/>
      <c r="K402" s="1"/>
      <c r="L402" s="1"/>
      <c r="M402" s="103">
        <v>430.0</v>
      </c>
      <c r="N402" s="104" t="s">
        <v>1293</v>
      </c>
      <c r="O402" s="112">
        <v>2.0</v>
      </c>
      <c r="P402" s="60"/>
      <c r="Q402" s="60"/>
      <c r="R402" s="60"/>
      <c r="S402" s="60"/>
      <c r="T402" s="45" t="s">
        <v>1294</v>
      </c>
      <c r="U402" s="45" t="s">
        <v>1295</v>
      </c>
      <c r="V402" s="1"/>
      <c r="W402" s="1"/>
      <c r="X402" s="1"/>
      <c r="Y402" s="1"/>
      <c r="Z402" s="1"/>
    </row>
    <row r="403" ht="12.75" hidden="1" customHeight="1">
      <c r="A403" s="1"/>
      <c r="B403" s="1"/>
      <c r="C403" s="1"/>
      <c r="D403" s="1"/>
      <c r="E403" s="1"/>
      <c r="F403" s="1"/>
      <c r="G403" s="1"/>
      <c r="H403" s="1"/>
      <c r="I403" s="1"/>
      <c r="J403" s="1"/>
      <c r="K403" s="1"/>
      <c r="L403" s="1"/>
      <c r="M403" s="103">
        <v>431.0</v>
      </c>
      <c r="N403" s="104" t="s">
        <v>1296</v>
      </c>
      <c r="O403" s="112">
        <v>18.0</v>
      </c>
      <c r="P403" s="60"/>
      <c r="Q403" s="60"/>
      <c r="R403" s="60"/>
      <c r="S403" s="60"/>
      <c r="T403" s="45" t="s">
        <v>1297</v>
      </c>
      <c r="U403" s="45" t="s">
        <v>1298</v>
      </c>
      <c r="V403" s="1"/>
      <c r="W403" s="1"/>
      <c r="X403" s="1"/>
      <c r="Y403" s="1"/>
      <c r="Z403" s="1"/>
    </row>
    <row r="404" ht="12.75" hidden="1" customHeight="1">
      <c r="A404" s="1"/>
      <c r="B404" s="1"/>
      <c r="C404" s="1"/>
      <c r="D404" s="1"/>
      <c r="E404" s="1"/>
      <c r="F404" s="1"/>
      <c r="G404" s="1"/>
      <c r="H404" s="1"/>
      <c r="I404" s="1"/>
      <c r="J404" s="1"/>
      <c r="K404" s="1"/>
      <c r="L404" s="1"/>
      <c r="M404" s="103">
        <v>432.0</v>
      </c>
      <c r="N404" s="104" t="s">
        <v>1299</v>
      </c>
      <c r="O404" s="112">
        <v>18.0</v>
      </c>
      <c r="P404" s="60"/>
      <c r="Q404" s="60"/>
      <c r="R404" s="60"/>
      <c r="S404" s="60"/>
      <c r="T404" s="45" t="s">
        <v>1300</v>
      </c>
      <c r="U404" s="45" t="s">
        <v>1301</v>
      </c>
      <c r="V404" s="1"/>
      <c r="W404" s="1"/>
      <c r="X404" s="1"/>
      <c r="Y404" s="1"/>
      <c r="Z404" s="1"/>
    </row>
    <row r="405" ht="12.75" hidden="1" customHeight="1">
      <c r="A405" s="1"/>
      <c r="B405" s="1"/>
      <c r="C405" s="1"/>
      <c r="D405" s="1"/>
      <c r="E405" s="1"/>
      <c r="F405" s="1"/>
      <c r="G405" s="1"/>
      <c r="H405" s="1"/>
      <c r="I405" s="1"/>
      <c r="J405" s="1"/>
      <c r="K405" s="1"/>
      <c r="L405" s="1"/>
      <c r="M405" s="103">
        <v>433.0</v>
      </c>
      <c r="N405" s="104" t="s">
        <v>1302</v>
      </c>
      <c r="O405" s="112">
        <v>18.0</v>
      </c>
      <c r="P405" s="60"/>
      <c r="Q405" s="60"/>
      <c r="R405" s="60"/>
      <c r="S405" s="60"/>
      <c r="T405" s="45" t="s">
        <v>1303</v>
      </c>
      <c r="U405" s="45" t="s">
        <v>1304</v>
      </c>
      <c r="V405" s="1"/>
      <c r="W405" s="1"/>
      <c r="X405" s="1"/>
      <c r="Y405" s="1"/>
      <c r="Z405" s="1"/>
    </row>
    <row r="406" ht="12.75" hidden="1" customHeight="1">
      <c r="A406" s="1"/>
      <c r="B406" s="1"/>
      <c r="C406" s="1"/>
      <c r="D406" s="1"/>
      <c r="E406" s="1"/>
      <c r="F406" s="1"/>
      <c r="G406" s="1"/>
      <c r="H406" s="1"/>
      <c r="I406" s="1"/>
      <c r="J406" s="1"/>
      <c r="K406" s="1"/>
      <c r="L406" s="1"/>
      <c r="M406" s="103">
        <v>435.0</v>
      </c>
      <c r="N406" s="104" t="s">
        <v>1305</v>
      </c>
      <c r="O406" s="112">
        <v>18.0</v>
      </c>
      <c r="P406" s="60"/>
      <c r="Q406" s="60"/>
      <c r="R406" s="60"/>
      <c r="S406" s="60"/>
      <c r="T406" s="45" t="s">
        <v>1306</v>
      </c>
      <c r="U406" s="45" t="s">
        <v>1307</v>
      </c>
      <c r="V406" s="1"/>
      <c r="W406" s="1"/>
      <c r="X406" s="1"/>
      <c r="Y406" s="1"/>
      <c r="Z406" s="1"/>
    </row>
    <row r="407" ht="12.75" hidden="1" customHeight="1">
      <c r="A407" s="1"/>
      <c r="B407" s="1"/>
      <c r="C407" s="1"/>
      <c r="D407" s="1"/>
      <c r="E407" s="1"/>
      <c r="F407" s="1"/>
      <c r="G407" s="1"/>
      <c r="H407" s="1"/>
      <c r="I407" s="1"/>
      <c r="J407" s="1"/>
      <c r="K407" s="1"/>
      <c r="L407" s="1"/>
      <c r="M407" s="103">
        <v>436.0</v>
      </c>
      <c r="N407" s="104" t="s">
        <v>1308</v>
      </c>
      <c r="O407" s="112">
        <v>1.0</v>
      </c>
      <c r="P407" s="60"/>
      <c r="Q407" s="60"/>
      <c r="R407" s="60"/>
      <c r="S407" s="60"/>
      <c r="T407" s="45" t="s">
        <v>1309</v>
      </c>
      <c r="U407" s="45" t="s">
        <v>1310</v>
      </c>
      <c r="V407" s="1"/>
      <c r="W407" s="1"/>
      <c r="X407" s="1"/>
      <c r="Y407" s="1"/>
      <c r="Z407" s="1"/>
    </row>
    <row r="408" ht="12.75" hidden="1" customHeight="1">
      <c r="A408" s="1"/>
      <c r="B408" s="1"/>
      <c r="C408" s="1"/>
      <c r="D408" s="1"/>
      <c r="E408" s="1"/>
      <c r="F408" s="1"/>
      <c r="G408" s="1"/>
      <c r="H408" s="1"/>
      <c r="I408" s="1"/>
      <c r="J408" s="1"/>
      <c r="K408" s="1"/>
      <c r="L408" s="1"/>
      <c r="M408" s="103">
        <v>437.0</v>
      </c>
      <c r="N408" s="104" t="s">
        <v>1311</v>
      </c>
      <c r="O408" s="112">
        <v>5.0</v>
      </c>
      <c r="P408" s="60"/>
      <c r="Q408" s="60"/>
      <c r="R408" s="60"/>
      <c r="S408" s="60"/>
      <c r="T408" s="45" t="s">
        <v>1312</v>
      </c>
      <c r="U408" s="45" t="s">
        <v>1313</v>
      </c>
      <c r="V408" s="1"/>
      <c r="W408" s="1"/>
      <c r="X408" s="1"/>
      <c r="Y408" s="1"/>
      <c r="Z408" s="1"/>
    </row>
    <row r="409" ht="12.75" hidden="1" customHeight="1">
      <c r="A409" s="1"/>
      <c r="B409" s="1"/>
      <c r="C409" s="1"/>
      <c r="D409" s="1"/>
      <c r="E409" s="1"/>
      <c r="F409" s="1"/>
      <c r="G409" s="1"/>
      <c r="H409" s="1"/>
      <c r="I409" s="1"/>
      <c r="J409" s="1"/>
      <c r="K409" s="1"/>
      <c r="L409" s="1"/>
      <c r="M409" s="103">
        <v>438.0</v>
      </c>
      <c r="N409" s="104" t="s">
        <v>1314</v>
      </c>
      <c r="O409" s="112">
        <v>5.0</v>
      </c>
      <c r="P409" s="60"/>
      <c r="Q409" s="60"/>
      <c r="R409" s="60"/>
      <c r="S409" s="60"/>
      <c r="T409" s="45" t="s">
        <v>1315</v>
      </c>
      <c r="U409" s="45" t="s">
        <v>1316</v>
      </c>
      <c r="V409" s="1"/>
      <c r="W409" s="1"/>
      <c r="X409" s="1"/>
      <c r="Y409" s="1"/>
      <c r="Z409" s="1"/>
    </row>
    <row r="410" ht="12.75" hidden="1" customHeight="1">
      <c r="A410" s="1"/>
      <c r="B410" s="1"/>
      <c r="C410" s="1"/>
      <c r="D410" s="1"/>
      <c r="E410" s="1"/>
      <c r="F410" s="1"/>
      <c r="G410" s="1"/>
      <c r="H410" s="1"/>
      <c r="I410" s="1"/>
      <c r="J410" s="1"/>
      <c r="K410" s="1"/>
      <c r="L410" s="1"/>
      <c r="M410" s="103">
        <v>439.0</v>
      </c>
      <c r="N410" s="104" t="s">
        <v>1317</v>
      </c>
      <c r="O410" s="112">
        <v>6.0</v>
      </c>
      <c r="P410" s="60"/>
      <c r="Q410" s="60"/>
      <c r="R410" s="60"/>
      <c r="S410" s="60"/>
      <c r="T410" s="45" t="s">
        <v>1318</v>
      </c>
      <c r="U410" s="45" t="s">
        <v>1319</v>
      </c>
      <c r="V410" s="1"/>
      <c r="W410" s="1"/>
      <c r="X410" s="1"/>
      <c r="Y410" s="1"/>
      <c r="Z410" s="1"/>
    </row>
    <row r="411" ht="12.75" hidden="1" customHeight="1">
      <c r="A411" s="1"/>
      <c r="B411" s="1"/>
      <c r="C411" s="1"/>
      <c r="D411" s="1"/>
      <c r="E411" s="1"/>
      <c r="F411" s="1"/>
      <c r="G411" s="1"/>
      <c r="H411" s="1"/>
      <c r="I411" s="1"/>
      <c r="J411" s="1"/>
      <c r="K411" s="1"/>
      <c r="L411" s="1"/>
      <c r="M411" s="103">
        <v>440.0</v>
      </c>
      <c r="N411" s="104" t="s">
        <v>1320</v>
      </c>
      <c r="O411" s="112">
        <v>20.0</v>
      </c>
      <c r="P411" s="60"/>
      <c r="Q411" s="60"/>
      <c r="R411" s="60"/>
      <c r="S411" s="60"/>
      <c r="T411" s="45" t="s">
        <v>1321</v>
      </c>
      <c r="U411" s="45" t="s">
        <v>1322</v>
      </c>
      <c r="V411" s="1"/>
      <c r="W411" s="1"/>
      <c r="X411" s="1"/>
      <c r="Y411" s="1"/>
      <c r="Z411" s="1"/>
    </row>
    <row r="412" ht="12.75" hidden="1" customHeight="1">
      <c r="A412" s="1"/>
      <c r="B412" s="1"/>
      <c r="C412" s="1"/>
      <c r="D412" s="1"/>
      <c r="E412" s="1"/>
      <c r="F412" s="1"/>
      <c r="G412" s="1"/>
      <c r="H412" s="1"/>
      <c r="I412" s="1"/>
      <c r="J412" s="1"/>
      <c r="K412" s="1"/>
      <c r="L412" s="1"/>
      <c r="M412" s="103">
        <v>441.0</v>
      </c>
      <c r="N412" s="104" t="s">
        <v>1323</v>
      </c>
      <c r="O412" s="112">
        <v>20.0</v>
      </c>
      <c r="P412" s="60"/>
      <c r="Q412" s="60"/>
      <c r="R412" s="60"/>
      <c r="S412" s="60"/>
      <c r="T412" s="45" t="s">
        <v>1324</v>
      </c>
      <c r="U412" s="45" t="s">
        <v>1325</v>
      </c>
      <c r="V412" s="1"/>
      <c r="W412" s="1"/>
      <c r="X412" s="1"/>
      <c r="Y412" s="1"/>
      <c r="Z412" s="1"/>
    </row>
    <row r="413" ht="12.75" hidden="1" customHeight="1">
      <c r="A413" s="1"/>
      <c r="B413" s="1"/>
      <c r="C413" s="1"/>
      <c r="D413" s="1"/>
      <c r="E413" s="1"/>
      <c r="F413" s="1"/>
      <c r="G413" s="1"/>
      <c r="H413" s="1"/>
      <c r="I413" s="1"/>
      <c r="J413" s="1"/>
      <c r="K413" s="1"/>
      <c r="L413" s="1"/>
      <c r="M413" s="103">
        <v>442.0</v>
      </c>
      <c r="N413" s="104" t="s">
        <v>1326</v>
      </c>
      <c r="O413" s="112">
        <v>6.0</v>
      </c>
      <c r="P413" s="60"/>
      <c r="Q413" s="60"/>
      <c r="R413" s="60"/>
      <c r="S413" s="60"/>
      <c r="T413" s="45" t="s">
        <v>1327</v>
      </c>
      <c r="U413" s="45" t="s">
        <v>1328</v>
      </c>
      <c r="V413" s="1"/>
      <c r="W413" s="1"/>
      <c r="X413" s="1"/>
      <c r="Y413" s="1"/>
      <c r="Z413" s="1"/>
    </row>
    <row r="414" ht="12.75" hidden="1" customHeight="1">
      <c r="A414" s="1"/>
      <c r="B414" s="1"/>
      <c r="C414" s="1"/>
      <c r="D414" s="1"/>
      <c r="E414" s="1"/>
      <c r="F414" s="1"/>
      <c r="G414" s="1"/>
      <c r="H414" s="1"/>
      <c r="I414" s="1"/>
      <c r="J414" s="1"/>
      <c r="K414" s="1"/>
      <c r="L414" s="1"/>
      <c r="M414" s="103">
        <v>443.0</v>
      </c>
      <c r="N414" s="104" t="s">
        <v>1329</v>
      </c>
      <c r="O414" s="112">
        <v>17.0</v>
      </c>
      <c r="P414" s="60"/>
      <c r="Q414" s="60"/>
      <c r="R414" s="60"/>
      <c r="S414" s="60"/>
      <c r="T414" s="45" t="s">
        <v>1330</v>
      </c>
      <c r="U414" s="45" t="s">
        <v>1331</v>
      </c>
      <c r="V414" s="1"/>
      <c r="W414" s="1"/>
      <c r="X414" s="1"/>
      <c r="Y414" s="1"/>
      <c r="Z414" s="1"/>
    </row>
    <row r="415" ht="12.75" hidden="1" customHeight="1">
      <c r="A415" s="1"/>
      <c r="B415" s="1"/>
      <c r="C415" s="1"/>
      <c r="D415" s="1"/>
      <c r="E415" s="1"/>
      <c r="F415" s="1"/>
      <c r="G415" s="1"/>
      <c r="H415" s="1"/>
      <c r="I415" s="1"/>
      <c r="J415" s="1"/>
      <c r="K415" s="1"/>
      <c r="L415" s="1"/>
      <c r="M415" s="103">
        <v>444.0</v>
      </c>
      <c r="N415" s="104" t="s">
        <v>1332</v>
      </c>
      <c r="O415" s="112">
        <v>15.0</v>
      </c>
      <c r="P415" s="60"/>
      <c r="Q415" s="60"/>
      <c r="R415" s="60"/>
      <c r="S415" s="60"/>
      <c r="T415" s="45" t="s">
        <v>1333</v>
      </c>
      <c r="U415" s="45" t="s">
        <v>1334</v>
      </c>
      <c r="V415" s="1"/>
      <c r="W415" s="1"/>
      <c r="X415" s="1"/>
      <c r="Y415" s="1"/>
      <c r="Z415" s="1"/>
    </row>
    <row r="416" ht="12.75" hidden="1" customHeight="1">
      <c r="A416" s="1"/>
      <c r="B416" s="1"/>
      <c r="C416" s="1"/>
      <c r="D416" s="1"/>
      <c r="E416" s="1"/>
      <c r="F416" s="1"/>
      <c r="G416" s="1"/>
      <c r="H416" s="1"/>
      <c r="I416" s="1"/>
      <c r="J416" s="1"/>
      <c r="K416" s="1"/>
      <c r="L416" s="1"/>
      <c r="M416" s="103">
        <v>445.0</v>
      </c>
      <c r="N416" s="104" t="s">
        <v>1335</v>
      </c>
      <c r="O416" s="112">
        <v>13.0</v>
      </c>
      <c r="P416" s="60"/>
      <c r="Q416" s="60"/>
      <c r="R416" s="60"/>
      <c r="S416" s="60"/>
      <c r="T416" s="45" t="s">
        <v>1336</v>
      </c>
      <c r="U416" s="45" t="s">
        <v>1337</v>
      </c>
      <c r="V416" s="1"/>
      <c r="W416" s="1"/>
      <c r="X416" s="1"/>
      <c r="Y416" s="1"/>
      <c r="Z416" s="1"/>
    </row>
    <row r="417" ht="12.75" hidden="1" customHeight="1">
      <c r="A417" s="1"/>
      <c r="B417" s="1"/>
      <c r="C417" s="1"/>
      <c r="D417" s="1"/>
      <c r="E417" s="1"/>
      <c r="F417" s="1"/>
      <c r="G417" s="1"/>
      <c r="H417" s="1"/>
      <c r="I417" s="1"/>
      <c r="J417" s="1"/>
      <c r="K417" s="1"/>
      <c r="L417" s="1"/>
      <c r="M417" s="103">
        <v>447.0</v>
      </c>
      <c r="N417" s="104" t="s">
        <v>1338</v>
      </c>
      <c r="O417" s="112">
        <v>17.0</v>
      </c>
      <c r="P417" s="60"/>
      <c r="Q417" s="60"/>
      <c r="R417" s="60"/>
      <c r="S417" s="60"/>
      <c r="T417" s="45" t="s">
        <v>1339</v>
      </c>
      <c r="U417" s="45" t="s">
        <v>1340</v>
      </c>
      <c r="V417" s="1"/>
      <c r="W417" s="1"/>
      <c r="X417" s="1"/>
      <c r="Y417" s="1"/>
      <c r="Z417" s="1"/>
    </row>
    <row r="418" ht="12.75" hidden="1" customHeight="1">
      <c r="A418" s="1"/>
      <c r="B418" s="1"/>
      <c r="C418" s="1"/>
      <c r="D418" s="1"/>
      <c r="E418" s="1"/>
      <c r="F418" s="1"/>
      <c r="G418" s="1"/>
      <c r="H418" s="1"/>
      <c r="I418" s="1"/>
      <c r="J418" s="1"/>
      <c r="K418" s="1"/>
      <c r="L418" s="1"/>
      <c r="M418" s="103">
        <v>449.0</v>
      </c>
      <c r="N418" s="104" t="s">
        <v>1341</v>
      </c>
      <c r="O418" s="112">
        <v>10.0</v>
      </c>
      <c r="P418" s="60"/>
      <c r="Q418" s="60"/>
      <c r="R418" s="60"/>
      <c r="S418" s="60"/>
      <c r="T418" s="45" t="s">
        <v>1342</v>
      </c>
      <c r="U418" s="45" t="s">
        <v>1343</v>
      </c>
      <c r="V418" s="1"/>
      <c r="W418" s="1"/>
      <c r="X418" s="1"/>
      <c r="Y418" s="1"/>
      <c r="Z418" s="1"/>
    </row>
    <row r="419" ht="12.75" hidden="1" customHeight="1">
      <c r="A419" s="1"/>
      <c r="B419" s="1"/>
      <c r="C419" s="1"/>
      <c r="D419" s="1"/>
      <c r="E419" s="1"/>
      <c r="F419" s="1"/>
      <c r="G419" s="1"/>
      <c r="H419" s="1"/>
      <c r="I419" s="1"/>
      <c r="J419" s="1"/>
      <c r="K419" s="1"/>
      <c r="L419" s="1"/>
      <c r="M419" s="103">
        <v>450.0</v>
      </c>
      <c r="N419" s="104" t="s">
        <v>1344</v>
      </c>
      <c r="O419" s="112">
        <v>7.0</v>
      </c>
      <c r="P419" s="60"/>
      <c r="Q419" s="60"/>
      <c r="R419" s="60"/>
      <c r="S419" s="60"/>
      <c r="T419" s="45" t="s">
        <v>1345</v>
      </c>
      <c r="U419" s="45" t="s">
        <v>1346</v>
      </c>
      <c r="V419" s="1"/>
      <c r="W419" s="1"/>
      <c r="X419" s="1"/>
      <c r="Y419" s="1"/>
      <c r="Z419" s="1"/>
    </row>
    <row r="420" ht="12.75" hidden="1" customHeight="1">
      <c r="A420" s="1"/>
      <c r="B420" s="1"/>
      <c r="C420" s="1"/>
      <c r="D420" s="1"/>
      <c r="E420" s="1"/>
      <c r="F420" s="1"/>
      <c r="G420" s="1"/>
      <c r="H420" s="1"/>
      <c r="I420" s="1"/>
      <c r="J420" s="1"/>
      <c r="K420" s="1"/>
      <c r="L420" s="1"/>
      <c r="M420" s="103">
        <v>452.0</v>
      </c>
      <c r="N420" s="104" t="s">
        <v>1347</v>
      </c>
      <c r="O420" s="112">
        <v>20.0</v>
      </c>
      <c r="P420" s="60"/>
      <c r="Q420" s="60"/>
      <c r="R420" s="60"/>
      <c r="S420" s="60"/>
      <c r="T420" s="45" t="s">
        <v>1348</v>
      </c>
      <c r="U420" s="45" t="s">
        <v>1349</v>
      </c>
      <c r="V420" s="1"/>
      <c r="W420" s="1"/>
      <c r="X420" s="1"/>
      <c r="Y420" s="1"/>
      <c r="Z420" s="1"/>
    </row>
    <row r="421" ht="12.75" hidden="1" customHeight="1">
      <c r="A421" s="1"/>
      <c r="B421" s="1"/>
      <c r="C421" s="1"/>
      <c r="D421" s="1"/>
      <c r="E421" s="1"/>
      <c r="F421" s="1"/>
      <c r="G421" s="1"/>
      <c r="H421" s="1"/>
      <c r="I421" s="1"/>
      <c r="J421" s="1"/>
      <c r="K421" s="1"/>
      <c r="L421" s="1"/>
      <c r="M421" s="103">
        <v>453.0</v>
      </c>
      <c r="N421" s="104" t="s">
        <v>1350</v>
      </c>
      <c r="O421" s="112">
        <v>18.0</v>
      </c>
      <c r="P421" s="60"/>
      <c r="Q421" s="60"/>
      <c r="R421" s="60"/>
      <c r="S421" s="60"/>
      <c r="T421" s="45" t="s">
        <v>1351</v>
      </c>
      <c r="U421" s="45" t="s">
        <v>1352</v>
      </c>
      <c r="V421" s="1"/>
      <c r="W421" s="1"/>
      <c r="X421" s="1"/>
      <c r="Y421" s="1"/>
      <c r="Z421" s="1"/>
    </row>
    <row r="422" ht="12.75" hidden="1" customHeight="1">
      <c r="A422" s="1"/>
      <c r="B422" s="1"/>
      <c r="C422" s="1"/>
      <c r="D422" s="1"/>
      <c r="E422" s="1"/>
      <c r="F422" s="1"/>
      <c r="G422" s="1"/>
      <c r="H422" s="1"/>
      <c r="I422" s="1"/>
      <c r="J422" s="1"/>
      <c r="K422" s="1"/>
      <c r="L422" s="1"/>
      <c r="M422" s="103">
        <v>454.0</v>
      </c>
      <c r="N422" s="104" t="s">
        <v>1353</v>
      </c>
      <c r="O422" s="112">
        <v>15.0</v>
      </c>
      <c r="P422" s="60"/>
      <c r="Q422" s="60"/>
      <c r="R422" s="60"/>
      <c r="S422" s="60"/>
      <c r="T422" s="45" t="s">
        <v>1354</v>
      </c>
      <c r="U422" s="45" t="s">
        <v>1355</v>
      </c>
      <c r="V422" s="1"/>
      <c r="W422" s="1"/>
      <c r="X422" s="1"/>
      <c r="Y422" s="1"/>
      <c r="Z422" s="1"/>
    </row>
    <row r="423" ht="12.75" hidden="1" customHeight="1">
      <c r="A423" s="1"/>
      <c r="B423" s="1"/>
      <c r="C423" s="1"/>
      <c r="D423" s="1"/>
      <c r="E423" s="1"/>
      <c r="F423" s="1"/>
      <c r="G423" s="1"/>
      <c r="H423" s="1"/>
      <c r="I423" s="1"/>
      <c r="J423" s="1"/>
      <c r="K423" s="1"/>
      <c r="L423" s="1"/>
      <c r="M423" s="103">
        <v>455.0</v>
      </c>
      <c r="N423" s="104" t="s">
        <v>1356</v>
      </c>
      <c r="O423" s="112">
        <v>9.0</v>
      </c>
      <c r="P423" s="60"/>
      <c r="Q423" s="60"/>
      <c r="R423" s="60"/>
      <c r="S423" s="60"/>
      <c r="T423" s="45" t="s">
        <v>1357</v>
      </c>
      <c r="U423" s="45" t="s">
        <v>1358</v>
      </c>
      <c r="V423" s="1"/>
      <c r="W423" s="1"/>
      <c r="X423" s="1"/>
      <c r="Y423" s="1"/>
      <c r="Z423" s="1"/>
    </row>
    <row r="424" ht="12.75" hidden="1" customHeight="1">
      <c r="A424" s="1"/>
      <c r="B424" s="1"/>
      <c r="C424" s="1"/>
      <c r="D424" s="1"/>
      <c r="E424" s="1"/>
      <c r="F424" s="1"/>
      <c r="G424" s="1"/>
      <c r="H424" s="1"/>
      <c r="I424" s="1"/>
      <c r="J424" s="1"/>
      <c r="K424" s="1"/>
      <c r="L424" s="1"/>
      <c r="M424" s="103">
        <v>456.0</v>
      </c>
      <c r="N424" s="104" t="s">
        <v>1359</v>
      </c>
      <c r="O424" s="112">
        <v>16.0</v>
      </c>
      <c r="P424" s="60"/>
      <c r="Q424" s="60"/>
      <c r="R424" s="60"/>
      <c r="S424" s="60"/>
      <c r="T424" s="45" t="s">
        <v>1360</v>
      </c>
      <c r="U424" s="45" t="s">
        <v>1361</v>
      </c>
      <c r="V424" s="1"/>
      <c r="W424" s="1"/>
      <c r="X424" s="1"/>
      <c r="Y424" s="1"/>
      <c r="Z424" s="1"/>
    </row>
    <row r="425" ht="12.75" hidden="1" customHeight="1">
      <c r="A425" s="1"/>
      <c r="B425" s="1"/>
      <c r="C425" s="1"/>
      <c r="D425" s="1"/>
      <c r="E425" s="1"/>
      <c r="F425" s="1"/>
      <c r="G425" s="1"/>
      <c r="H425" s="1"/>
      <c r="I425" s="1"/>
      <c r="J425" s="1"/>
      <c r="K425" s="1"/>
      <c r="L425" s="1"/>
      <c r="M425" s="103">
        <v>457.0</v>
      </c>
      <c r="N425" s="104" t="s">
        <v>1362</v>
      </c>
      <c r="O425" s="112">
        <v>3.0</v>
      </c>
      <c r="P425" s="60"/>
      <c r="Q425" s="60"/>
      <c r="R425" s="60"/>
      <c r="S425" s="60"/>
      <c r="T425" s="45" t="s">
        <v>1363</v>
      </c>
      <c r="U425" s="45" t="s">
        <v>1364</v>
      </c>
      <c r="V425" s="1"/>
      <c r="W425" s="1"/>
      <c r="X425" s="1"/>
      <c r="Y425" s="1"/>
      <c r="Z425" s="1"/>
    </row>
    <row r="426" ht="12.75" hidden="1" customHeight="1">
      <c r="A426" s="1"/>
      <c r="B426" s="1"/>
      <c r="C426" s="1"/>
      <c r="D426" s="1"/>
      <c r="E426" s="1"/>
      <c r="F426" s="1"/>
      <c r="G426" s="1"/>
      <c r="H426" s="1"/>
      <c r="I426" s="1"/>
      <c r="J426" s="1"/>
      <c r="K426" s="1"/>
      <c r="L426" s="1"/>
      <c r="M426" s="103">
        <v>458.0</v>
      </c>
      <c r="N426" s="104" t="s">
        <v>1365</v>
      </c>
      <c r="O426" s="112">
        <v>16.0</v>
      </c>
      <c r="P426" s="60"/>
      <c r="Q426" s="60"/>
      <c r="R426" s="60"/>
      <c r="S426" s="60"/>
      <c r="T426" s="45" t="s">
        <v>1366</v>
      </c>
      <c r="U426" s="45" t="s">
        <v>1367</v>
      </c>
      <c r="V426" s="1"/>
      <c r="W426" s="1"/>
      <c r="X426" s="1"/>
      <c r="Y426" s="1"/>
      <c r="Z426" s="1"/>
    </row>
    <row r="427" ht="12.75" hidden="1" customHeight="1">
      <c r="A427" s="1"/>
      <c r="B427" s="1"/>
      <c r="C427" s="1"/>
      <c r="D427" s="1"/>
      <c r="E427" s="1"/>
      <c r="F427" s="1"/>
      <c r="G427" s="1"/>
      <c r="H427" s="1"/>
      <c r="I427" s="1"/>
      <c r="J427" s="1"/>
      <c r="K427" s="1"/>
      <c r="L427" s="1"/>
      <c r="M427" s="103">
        <v>459.0</v>
      </c>
      <c r="N427" s="104" t="s">
        <v>1368</v>
      </c>
      <c r="O427" s="112">
        <v>16.0</v>
      </c>
      <c r="P427" s="60"/>
      <c r="Q427" s="60"/>
      <c r="R427" s="60"/>
      <c r="S427" s="60"/>
      <c r="T427" s="45" t="s">
        <v>1369</v>
      </c>
      <c r="U427" s="45" t="s">
        <v>1370</v>
      </c>
      <c r="V427" s="1"/>
      <c r="W427" s="1"/>
      <c r="X427" s="1"/>
      <c r="Y427" s="1"/>
      <c r="Z427" s="1"/>
    </row>
    <row r="428" ht="12.75" hidden="1" customHeight="1">
      <c r="A428" s="1"/>
      <c r="B428" s="1"/>
      <c r="C428" s="1"/>
      <c r="D428" s="1"/>
      <c r="E428" s="1"/>
      <c r="F428" s="1"/>
      <c r="G428" s="1"/>
      <c r="H428" s="1"/>
      <c r="I428" s="1"/>
      <c r="J428" s="1"/>
      <c r="K428" s="1"/>
      <c r="L428" s="1"/>
      <c r="M428" s="103">
        <v>460.0</v>
      </c>
      <c r="N428" s="104" t="s">
        <v>1371</v>
      </c>
      <c r="O428" s="112">
        <v>17.0</v>
      </c>
      <c r="P428" s="60"/>
      <c r="Q428" s="60"/>
      <c r="R428" s="60"/>
      <c r="S428" s="60"/>
      <c r="T428" s="45" t="s">
        <v>1372</v>
      </c>
      <c r="U428" s="45" t="s">
        <v>1373</v>
      </c>
      <c r="V428" s="1"/>
      <c r="W428" s="1"/>
      <c r="X428" s="1"/>
      <c r="Y428" s="1"/>
      <c r="Z428" s="1"/>
    </row>
    <row r="429" ht="12.75" hidden="1" customHeight="1">
      <c r="A429" s="1"/>
      <c r="B429" s="1"/>
      <c r="C429" s="1"/>
      <c r="D429" s="1"/>
      <c r="E429" s="1"/>
      <c r="F429" s="1"/>
      <c r="G429" s="1"/>
      <c r="H429" s="1"/>
      <c r="I429" s="1"/>
      <c r="J429" s="1"/>
      <c r="K429" s="1"/>
      <c r="L429" s="1"/>
      <c r="M429" s="103">
        <v>461.0</v>
      </c>
      <c r="N429" s="104" t="s">
        <v>1374</v>
      </c>
      <c r="O429" s="112">
        <v>14.0</v>
      </c>
      <c r="P429" s="60"/>
      <c r="Q429" s="60"/>
      <c r="R429" s="60"/>
      <c r="S429" s="60"/>
      <c r="T429" s="45" t="s">
        <v>1375</v>
      </c>
      <c r="U429" s="45" t="s">
        <v>1376</v>
      </c>
      <c r="V429" s="1"/>
      <c r="W429" s="1"/>
      <c r="X429" s="1"/>
      <c r="Y429" s="1"/>
      <c r="Z429" s="1"/>
    </row>
    <row r="430" ht="12.75" hidden="1" customHeight="1">
      <c r="A430" s="1"/>
      <c r="B430" s="1"/>
      <c r="C430" s="1"/>
      <c r="D430" s="1"/>
      <c r="E430" s="1"/>
      <c r="F430" s="1"/>
      <c r="G430" s="1"/>
      <c r="H430" s="1"/>
      <c r="I430" s="1"/>
      <c r="J430" s="1"/>
      <c r="K430" s="1"/>
      <c r="L430" s="1"/>
      <c r="M430" s="103">
        <v>462.0</v>
      </c>
      <c r="N430" s="104" t="s">
        <v>1377</v>
      </c>
      <c r="O430" s="112">
        <v>5.0</v>
      </c>
      <c r="P430" s="60"/>
      <c r="Q430" s="60"/>
      <c r="R430" s="60"/>
      <c r="S430" s="60"/>
      <c r="T430" s="45" t="s">
        <v>1378</v>
      </c>
      <c r="U430" s="45" t="s">
        <v>1379</v>
      </c>
      <c r="V430" s="1"/>
      <c r="W430" s="1"/>
      <c r="X430" s="1"/>
      <c r="Y430" s="1"/>
      <c r="Z430" s="1"/>
    </row>
    <row r="431" ht="12.75" hidden="1" customHeight="1">
      <c r="A431" s="1"/>
      <c r="B431" s="1"/>
      <c r="C431" s="1"/>
      <c r="D431" s="1"/>
      <c r="E431" s="1"/>
      <c r="F431" s="1"/>
      <c r="G431" s="1"/>
      <c r="H431" s="1"/>
      <c r="I431" s="1"/>
      <c r="J431" s="1"/>
      <c r="K431" s="1"/>
      <c r="L431" s="1"/>
      <c r="M431" s="103">
        <v>463.0</v>
      </c>
      <c r="N431" s="104" t="s">
        <v>1380</v>
      </c>
      <c r="O431" s="112">
        <v>17.0</v>
      </c>
      <c r="P431" s="60"/>
      <c r="Q431" s="60"/>
      <c r="R431" s="60"/>
      <c r="S431" s="60"/>
      <c r="T431" s="45" t="s">
        <v>1381</v>
      </c>
      <c r="U431" s="45" t="s">
        <v>1382</v>
      </c>
      <c r="V431" s="1"/>
      <c r="W431" s="1"/>
      <c r="X431" s="1"/>
      <c r="Y431" s="1"/>
      <c r="Z431" s="1"/>
    </row>
    <row r="432" ht="12.75" hidden="1" customHeight="1">
      <c r="A432" s="1"/>
      <c r="B432" s="1"/>
      <c r="C432" s="1"/>
      <c r="D432" s="1"/>
      <c r="E432" s="1"/>
      <c r="F432" s="1"/>
      <c r="G432" s="1"/>
      <c r="H432" s="1"/>
      <c r="I432" s="1"/>
      <c r="J432" s="1"/>
      <c r="K432" s="1"/>
      <c r="L432" s="1"/>
      <c r="M432" s="103">
        <v>464.0</v>
      </c>
      <c r="N432" s="104" t="s">
        <v>1383</v>
      </c>
      <c r="O432" s="112">
        <v>16.0</v>
      </c>
      <c r="P432" s="60"/>
      <c r="Q432" s="60"/>
      <c r="R432" s="60"/>
      <c r="S432" s="60"/>
      <c r="T432" s="45" t="s">
        <v>1384</v>
      </c>
      <c r="U432" s="45" t="s">
        <v>1385</v>
      </c>
      <c r="V432" s="1"/>
      <c r="W432" s="1"/>
      <c r="X432" s="1"/>
      <c r="Y432" s="1"/>
      <c r="Z432" s="1"/>
    </row>
    <row r="433" ht="12.75" hidden="1" customHeight="1">
      <c r="A433" s="1"/>
      <c r="B433" s="1"/>
      <c r="C433" s="1"/>
      <c r="D433" s="1"/>
      <c r="E433" s="1"/>
      <c r="F433" s="1"/>
      <c r="G433" s="1"/>
      <c r="H433" s="1"/>
      <c r="I433" s="1"/>
      <c r="J433" s="1"/>
      <c r="K433" s="1"/>
      <c r="L433" s="1"/>
      <c r="M433" s="103">
        <v>466.0</v>
      </c>
      <c r="N433" s="104" t="s">
        <v>1386</v>
      </c>
      <c r="O433" s="112">
        <v>2.0</v>
      </c>
      <c r="P433" s="60"/>
      <c r="Q433" s="60"/>
      <c r="R433" s="60"/>
      <c r="S433" s="60"/>
      <c r="T433" s="45" t="s">
        <v>1387</v>
      </c>
      <c r="U433" s="45" t="s">
        <v>1388</v>
      </c>
      <c r="V433" s="1"/>
      <c r="W433" s="1"/>
      <c r="X433" s="1"/>
      <c r="Y433" s="1"/>
      <c r="Z433" s="1"/>
    </row>
    <row r="434" ht="12.75" hidden="1" customHeight="1">
      <c r="A434" s="1"/>
      <c r="B434" s="1"/>
      <c r="C434" s="1"/>
      <c r="D434" s="1"/>
      <c r="E434" s="1"/>
      <c r="F434" s="1"/>
      <c r="G434" s="1"/>
      <c r="H434" s="1"/>
      <c r="I434" s="1"/>
      <c r="J434" s="1"/>
      <c r="K434" s="1"/>
      <c r="L434" s="1"/>
      <c r="M434" s="103">
        <v>467.0</v>
      </c>
      <c r="N434" s="104" t="s">
        <v>1389</v>
      </c>
      <c r="O434" s="112">
        <v>9.0</v>
      </c>
      <c r="P434" s="60"/>
      <c r="Q434" s="60"/>
      <c r="R434" s="60"/>
      <c r="S434" s="60"/>
      <c r="T434" s="45" t="s">
        <v>1390</v>
      </c>
      <c r="U434" s="45" t="s">
        <v>1391</v>
      </c>
      <c r="V434" s="1"/>
      <c r="W434" s="1"/>
      <c r="X434" s="1"/>
      <c r="Y434" s="1"/>
      <c r="Z434" s="1"/>
    </row>
    <row r="435" ht="12.75" hidden="1" customHeight="1">
      <c r="A435" s="1"/>
      <c r="B435" s="1"/>
      <c r="C435" s="1"/>
      <c r="D435" s="1"/>
      <c r="E435" s="1"/>
      <c r="F435" s="1"/>
      <c r="G435" s="1"/>
      <c r="H435" s="1"/>
      <c r="I435" s="1"/>
      <c r="J435" s="1"/>
      <c r="K435" s="1"/>
      <c r="L435" s="1"/>
      <c r="M435" s="103">
        <v>468.0</v>
      </c>
      <c r="N435" s="104" t="s">
        <v>1392</v>
      </c>
      <c r="O435" s="112">
        <v>18.0</v>
      </c>
      <c r="P435" s="60"/>
      <c r="Q435" s="60"/>
      <c r="R435" s="60"/>
      <c r="S435" s="60"/>
      <c r="T435" s="45" t="s">
        <v>1393</v>
      </c>
      <c r="U435" s="45" t="s">
        <v>1394</v>
      </c>
      <c r="V435" s="1"/>
      <c r="W435" s="1"/>
      <c r="X435" s="1"/>
      <c r="Y435" s="1"/>
      <c r="Z435" s="1"/>
    </row>
    <row r="436" ht="12.75" hidden="1" customHeight="1">
      <c r="A436" s="1"/>
      <c r="B436" s="1"/>
      <c r="C436" s="1"/>
      <c r="D436" s="1"/>
      <c r="E436" s="1"/>
      <c r="F436" s="1"/>
      <c r="G436" s="1"/>
      <c r="H436" s="1"/>
      <c r="I436" s="1"/>
      <c r="J436" s="1"/>
      <c r="K436" s="1"/>
      <c r="L436" s="1"/>
      <c r="M436" s="103">
        <v>469.0</v>
      </c>
      <c r="N436" s="104" t="s">
        <v>1395</v>
      </c>
      <c r="O436" s="112">
        <v>15.0</v>
      </c>
      <c r="P436" s="60"/>
      <c r="Q436" s="60"/>
      <c r="R436" s="60"/>
      <c r="S436" s="60"/>
      <c r="T436" s="45" t="s">
        <v>1396</v>
      </c>
      <c r="U436" s="45" t="s">
        <v>1397</v>
      </c>
      <c r="V436" s="1"/>
      <c r="W436" s="1"/>
      <c r="X436" s="1"/>
      <c r="Y436" s="1"/>
      <c r="Z436" s="1"/>
    </row>
    <row r="437" ht="12.75" hidden="1" customHeight="1">
      <c r="A437" s="1"/>
      <c r="B437" s="1"/>
      <c r="C437" s="1"/>
      <c r="D437" s="1"/>
      <c r="E437" s="1"/>
      <c r="F437" s="1"/>
      <c r="G437" s="1"/>
      <c r="H437" s="1"/>
      <c r="I437" s="1"/>
      <c r="J437" s="1"/>
      <c r="K437" s="1"/>
      <c r="L437" s="1"/>
      <c r="M437" s="103">
        <v>471.0</v>
      </c>
      <c r="N437" s="104" t="s">
        <v>1398</v>
      </c>
      <c r="O437" s="112">
        <v>14.0</v>
      </c>
      <c r="P437" s="60"/>
      <c r="Q437" s="60"/>
      <c r="R437" s="60"/>
      <c r="S437" s="60"/>
      <c r="T437" s="45" t="s">
        <v>1399</v>
      </c>
      <c r="U437" s="45" t="s">
        <v>1400</v>
      </c>
      <c r="V437" s="1"/>
      <c r="W437" s="1"/>
      <c r="X437" s="1"/>
      <c r="Y437" s="1"/>
      <c r="Z437" s="1"/>
    </row>
    <row r="438" ht="12.75" hidden="1" customHeight="1">
      <c r="A438" s="1"/>
      <c r="B438" s="1"/>
      <c r="C438" s="1"/>
      <c r="D438" s="1"/>
      <c r="E438" s="1"/>
      <c r="F438" s="1"/>
      <c r="G438" s="1"/>
      <c r="H438" s="1"/>
      <c r="I438" s="1"/>
      <c r="J438" s="1"/>
      <c r="K438" s="1"/>
      <c r="L438" s="1"/>
      <c r="M438" s="103">
        <v>472.0</v>
      </c>
      <c r="N438" s="104" t="s">
        <v>1401</v>
      </c>
      <c r="O438" s="112">
        <v>5.0</v>
      </c>
      <c r="P438" s="60"/>
      <c r="Q438" s="60"/>
      <c r="R438" s="60"/>
      <c r="S438" s="60"/>
      <c r="T438" s="45" t="s">
        <v>1402</v>
      </c>
      <c r="U438" s="45" t="s">
        <v>1403</v>
      </c>
      <c r="V438" s="1"/>
      <c r="W438" s="1"/>
      <c r="X438" s="1"/>
      <c r="Y438" s="1"/>
      <c r="Z438" s="1"/>
    </row>
    <row r="439" ht="12.75" hidden="1" customHeight="1">
      <c r="A439" s="1"/>
      <c r="B439" s="1"/>
      <c r="C439" s="1"/>
      <c r="D439" s="1"/>
      <c r="E439" s="1"/>
      <c r="F439" s="1"/>
      <c r="G439" s="1"/>
      <c r="H439" s="1"/>
      <c r="I439" s="1"/>
      <c r="J439" s="1"/>
      <c r="K439" s="1"/>
      <c r="L439" s="1"/>
      <c r="M439" s="103">
        <v>473.0</v>
      </c>
      <c r="N439" s="104" t="s">
        <v>1404</v>
      </c>
      <c r="O439" s="112">
        <v>5.0</v>
      </c>
      <c r="P439" s="60"/>
      <c r="Q439" s="60"/>
      <c r="R439" s="60"/>
      <c r="S439" s="60"/>
      <c r="T439" s="45" t="s">
        <v>1405</v>
      </c>
      <c r="U439" s="45" t="s">
        <v>1406</v>
      </c>
      <c r="V439" s="1"/>
      <c r="W439" s="1"/>
      <c r="X439" s="1"/>
      <c r="Y439" s="1"/>
      <c r="Z439" s="1"/>
    </row>
    <row r="440" ht="12.75" hidden="1" customHeight="1">
      <c r="A440" s="1"/>
      <c r="B440" s="1"/>
      <c r="C440" s="1"/>
      <c r="D440" s="1"/>
      <c r="E440" s="1"/>
      <c r="F440" s="1"/>
      <c r="G440" s="1"/>
      <c r="H440" s="1"/>
      <c r="I440" s="1"/>
      <c r="J440" s="1"/>
      <c r="K440" s="1"/>
      <c r="L440" s="1"/>
      <c r="M440" s="103">
        <v>474.0</v>
      </c>
      <c r="N440" s="104" t="s">
        <v>1407</v>
      </c>
      <c r="O440" s="112">
        <v>19.0</v>
      </c>
      <c r="P440" s="60"/>
      <c r="Q440" s="60"/>
      <c r="R440" s="60"/>
      <c r="S440" s="60"/>
      <c r="T440" s="45" t="s">
        <v>1408</v>
      </c>
      <c r="U440" s="45" t="s">
        <v>1409</v>
      </c>
      <c r="V440" s="1"/>
      <c r="W440" s="1"/>
      <c r="X440" s="1"/>
      <c r="Y440" s="1"/>
      <c r="Z440" s="1"/>
    </row>
    <row r="441" ht="12.75" hidden="1" customHeight="1">
      <c r="A441" s="1"/>
      <c r="B441" s="1"/>
      <c r="C441" s="1"/>
      <c r="D441" s="1"/>
      <c r="E441" s="1"/>
      <c r="F441" s="1"/>
      <c r="G441" s="1"/>
      <c r="H441" s="1"/>
      <c r="I441" s="1"/>
      <c r="J441" s="1"/>
      <c r="K441" s="1"/>
      <c r="L441" s="1"/>
      <c r="M441" s="103">
        <v>475.0</v>
      </c>
      <c r="N441" s="104" t="s">
        <v>1410</v>
      </c>
      <c r="O441" s="112">
        <v>11.0</v>
      </c>
      <c r="P441" s="60"/>
      <c r="Q441" s="60"/>
      <c r="R441" s="60"/>
      <c r="S441" s="60"/>
      <c r="T441" s="45" t="s">
        <v>1411</v>
      </c>
      <c r="U441" s="45" t="s">
        <v>1412</v>
      </c>
      <c r="V441" s="1"/>
      <c r="W441" s="1"/>
      <c r="X441" s="1"/>
      <c r="Y441" s="1"/>
      <c r="Z441" s="1"/>
    </row>
    <row r="442" ht="12.75" hidden="1" customHeight="1">
      <c r="A442" s="1"/>
      <c r="B442" s="1"/>
      <c r="C442" s="1"/>
      <c r="D442" s="1"/>
      <c r="E442" s="1"/>
      <c r="F442" s="1"/>
      <c r="G442" s="1"/>
      <c r="H442" s="1"/>
      <c r="I442" s="1"/>
      <c r="J442" s="1"/>
      <c r="K442" s="1"/>
      <c r="L442" s="1"/>
      <c r="M442" s="103">
        <v>476.0</v>
      </c>
      <c r="N442" s="104" t="s">
        <v>1413</v>
      </c>
      <c r="O442" s="112">
        <v>12.0</v>
      </c>
      <c r="P442" s="60"/>
      <c r="Q442" s="60"/>
      <c r="R442" s="60"/>
      <c r="S442" s="60"/>
      <c r="T442" s="45" t="s">
        <v>1414</v>
      </c>
      <c r="U442" s="45" t="s">
        <v>1415</v>
      </c>
      <c r="V442" s="1"/>
      <c r="W442" s="1"/>
      <c r="X442" s="1"/>
      <c r="Y442" s="1"/>
      <c r="Z442" s="1"/>
    </row>
    <row r="443" ht="12.75" hidden="1" customHeight="1">
      <c r="A443" s="1"/>
      <c r="B443" s="1"/>
      <c r="C443" s="1"/>
      <c r="D443" s="1"/>
      <c r="E443" s="1"/>
      <c r="F443" s="1"/>
      <c r="G443" s="1"/>
      <c r="H443" s="1"/>
      <c r="I443" s="1"/>
      <c r="J443" s="1"/>
      <c r="K443" s="1"/>
      <c r="L443" s="1"/>
      <c r="M443" s="103">
        <v>477.0</v>
      </c>
      <c r="N443" s="104" t="s">
        <v>1416</v>
      </c>
      <c r="O443" s="112">
        <v>3.0</v>
      </c>
      <c r="P443" s="60"/>
      <c r="Q443" s="60"/>
      <c r="R443" s="60"/>
      <c r="S443" s="60"/>
      <c r="T443" s="45" t="s">
        <v>1417</v>
      </c>
      <c r="U443" s="45" t="s">
        <v>1418</v>
      </c>
      <c r="V443" s="1"/>
      <c r="W443" s="1"/>
      <c r="X443" s="1"/>
      <c r="Y443" s="1"/>
      <c r="Z443" s="1"/>
    </row>
    <row r="444" ht="12.75" hidden="1" customHeight="1">
      <c r="A444" s="1"/>
      <c r="B444" s="1"/>
      <c r="C444" s="1"/>
      <c r="D444" s="1"/>
      <c r="E444" s="1"/>
      <c r="F444" s="1"/>
      <c r="G444" s="1"/>
      <c r="H444" s="1"/>
      <c r="I444" s="1"/>
      <c r="J444" s="1"/>
      <c r="K444" s="1"/>
      <c r="L444" s="1"/>
      <c r="M444" s="103">
        <v>478.0</v>
      </c>
      <c r="N444" s="104" t="s">
        <v>1419</v>
      </c>
      <c r="O444" s="112">
        <v>7.0</v>
      </c>
      <c r="P444" s="60"/>
      <c r="Q444" s="60"/>
      <c r="R444" s="60"/>
      <c r="S444" s="60"/>
      <c r="T444" s="45" t="s">
        <v>1420</v>
      </c>
      <c r="U444" s="45" t="s">
        <v>1421</v>
      </c>
      <c r="V444" s="1"/>
      <c r="W444" s="1"/>
      <c r="X444" s="1"/>
      <c r="Y444" s="1"/>
      <c r="Z444" s="1"/>
    </row>
    <row r="445" ht="12.75" hidden="1" customHeight="1">
      <c r="A445" s="1"/>
      <c r="B445" s="1"/>
      <c r="C445" s="1"/>
      <c r="D445" s="1"/>
      <c r="E445" s="1"/>
      <c r="F445" s="1"/>
      <c r="G445" s="1"/>
      <c r="H445" s="1"/>
      <c r="I445" s="1"/>
      <c r="J445" s="1"/>
      <c r="K445" s="1"/>
      <c r="L445" s="1"/>
      <c r="M445" s="103">
        <v>480.0</v>
      </c>
      <c r="N445" s="104" t="s">
        <v>1422</v>
      </c>
      <c r="O445" s="112">
        <v>7.0</v>
      </c>
      <c r="P445" s="60"/>
      <c r="Q445" s="60"/>
      <c r="R445" s="60"/>
      <c r="S445" s="60"/>
      <c r="T445" s="45" t="s">
        <v>1423</v>
      </c>
      <c r="U445" s="45" t="s">
        <v>1424</v>
      </c>
      <c r="V445" s="1"/>
      <c r="W445" s="1"/>
      <c r="X445" s="1"/>
      <c r="Y445" s="1"/>
      <c r="Z445" s="1"/>
    </row>
    <row r="446" ht="12.75" hidden="1" customHeight="1">
      <c r="A446" s="1"/>
      <c r="B446" s="1"/>
      <c r="C446" s="1"/>
      <c r="D446" s="1"/>
      <c r="E446" s="1"/>
      <c r="F446" s="1"/>
      <c r="G446" s="1"/>
      <c r="H446" s="1"/>
      <c r="I446" s="1"/>
      <c r="J446" s="1"/>
      <c r="K446" s="1"/>
      <c r="L446" s="1"/>
      <c r="M446" s="103">
        <v>481.0</v>
      </c>
      <c r="N446" s="104" t="s">
        <v>1425</v>
      </c>
      <c r="O446" s="112">
        <v>2.0</v>
      </c>
      <c r="P446" s="60"/>
      <c r="Q446" s="60"/>
      <c r="R446" s="60"/>
      <c r="S446" s="60"/>
      <c r="T446" s="45" t="s">
        <v>1426</v>
      </c>
      <c r="U446" s="45" t="s">
        <v>1427</v>
      </c>
      <c r="V446" s="1"/>
      <c r="W446" s="1"/>
      <c r="X446" s="1"/>
      <c r="Y446" s="1"/>
      <c r="Z446" s="1"/>
    </row>
    <row r="447" ht="12.75" hidden="1" customHeight="1">
      <c r="A447" s="1"/>
      <c r="B447" s="1"/>
      <c r="C447" s="1"/>
      <c r="D447" s="1"/>
      <c r="E447" s="1"/>
      <c r="F447" s="1"/>
      <c r="G447" s="1"/>
      <c r="H447" s="1"/>
      <c r="I447" s="1"/>
      <c r="J447" s="1"/>
      <c r="K447" s="1"/>
      <c r="L447" s="1"/>
      <c r="M447" s="103">
        <v>483.0</v>
      </c>
      <c r="N447" s="104" t="s">
        <v>1428</v>
      </c>
      <c r="O447" s="112">
        <v>7.0</v>
      </c>
      <c r="P447" s="60"/>
      <c r="Q447" s="60"/>
      <c r="R447" s="60"/>
      <c r="S447" s="60"/>
      <c r="T447" s="45" t="s">
        <v>1429</v>
      </c>
      <c r="U447" s="45" t="s">
        <v>1430</v>
      </c>
      <c r="V447" s="1"/>
      <c r="W447" s="1"/>
      <c r="X447" s="1"/>
      <c r="Y447" s="1"/>
      <c r="Z447" s="1"/>
    </row>
    <row r="448" ht="12.75" hidden="1" customHeight="1">
      <c r="A448" s="1"/>
      <c r="B448" s="1"/>
      <c r="C448" s="1"/>
      <c r="D448" s="1"/>
      <c r="E448" s="1"/>
      <c r="F448" s="1"/>
      <c r="G448" s="1"/>
      <c r="H448" s="1"/>
      <c r="I448" s="1"/>
      <c r="J448" s="1"/>
      <c r="K448" s="1"/>
      <c r="L448" s="1"/>
      <c r="M448" s="103">
        <v>484.0</v>
      </c>
      <c r="N448" s="104" t="s">
        <v>1431</v>
      </c>
      <c r="O448" s="112">
        <v>5.0</v>
      </c>
      <c r="P448" s="60"/>
      <c r="Q448" s="60"/>
      <c r="R448" s="60"/>
      <c r="S448" s="60"/>
      <c r="T448" s="45" t="s">
        <v>1432</v>
      </c>
      <c r="U448" s="45" t="s">
        <v>1433</v>
      </c>
      <c r="V448" s="1"/>
      <c r="W448" s="1"/>
      <c r="X448" s="1"/>
      <c r="Y448" s="1"/>
      <c r="Z448" s="1"/>
    </row>
    <row r="449" ht="12.75" hidden="1" customHeight="1">
      <c r="A449" s="1"/>
      <c r="B449" s="1"/>
      <c r="C449" s="1"/>
      <c r="D449" s="1"/>
      <c r="E449" s="1"/>
      <c r="F449" s="1"/>
      <c r="G449" s="1"/>
      <c r="H449" s="1"/>
      <c r="I449" s="1"/>
      <c r="J449" s="1"/>
      <c r="K449" s="1"/>
      <c r="L449" s="1"/>
      <c r="M449" s="103">
        <v>485.0</v>
      </c>
      <c r="N449" s="104" t="s">
        <v>1434</v>
      </c>
      <c r="O449" s="112">
        <v>14.0</v>
      </c>
      <c r="P449" s="60"/>
      <c r="Q449" s="60"/>
      <c r="R449" s="60"/>
      <c r="S449" s="60"/>
      <c r="T449" s="45" t="s">
        <v>1435</v>
      </c>
      <c r="U449" s="45" t="s">
        <v>1436</v>
      </c>
      <c r="V449" s="1"/>
      <c r="W449" s="1"/>
      <c r="X449" s="1"/>
      <c r="Y449" s="1"/>
      <c r="Z449" s="1"/>
    </row>
    <row r="450" ht="12.75" hidden="1" customHeight="1">
      <c r="A450" s="1"/>
      <c r="B450" s="1"/>
      <c r="C450" s="1"/>
      <c r="D450" s="1"/>
      <c r="E450" s="1"/>
      <c r="F450" s="1"/>
      <c r="G450" s="1"/>
      <c r="H450" s="1"/>
      <c r="I450" s="1"/>
      <c r="J450" s="1"/>
      <c r="K450" s="1"/>
      <c r="L450" s="1"/>
      <c r="M450" s="103">
        <v>486.0</v>
      </c>
      <c r="N450" s="104" t="s">
        <v>1437</v>
      </c>
      <c r="O450" s="112">
        <v>5.0</v>
      </c>
      <c r="P450" s="60"/>
      <c r="Q450" s="60"/>
      <c r="R450" s="60"/>
      <c r="S450" s="60"/>
      <c r="T450" s="45" t="s">
        <v>1438</v>
      </c>
      <c r="U450" s="45" t="s">
        <v>1439</v>
      </c>
      <c r="V450" s="1"/>
      <c r="W450" s="1"/>
      <c r="X450" s="1"/>
      <c r="Y450" s="1"/>
      <c r="Z450" s="1"/>
    </row>
    <row r="451" ht="12.75" hidden="1" customHeight="1">
      <c r="A451" s="1"/>
      <c r="B451" s="1"/>
      <c r="C451" s="1"/>
      <c r="D451" s="1"/>
      <c r="E451" s="1"/>
      <c r="F451" s="1"/>
      <c r="G451" s="1"/>
      <c r="H451" s="1"/>
      <c r="I451" s="1"/>
      <c r="J451" s="1"/>
      <c r="K451" s="1"/>
      <c r="L451" s="1"/>
      <c r="M451" s="103">
        <v>487.0</v>
      </c>
      <c r="N451" s="104" t="s">
        <v>1440</v>
      </c>
      <c r="O451" s="112">
        <v>16.0</v>
      </c>
      <c r="P451" s="60"/>
      <c r="Q451" s="60"/>
      <c r="R451" s="60"/>
      <c r="S451" s="60"/>
      <c r="T451" s="45" t="s">
        <v>1441</v>
      </c>
      <c r="U451" s="45" t="s">
        <v>1442</v>
      </c>
      <c r="V451" s="1"/>
      <c r="W451" s="1"/>
      <c r="X451" s="1"/>
      <c r="Y451" s="1"/>
      <c r="Z451" s="1"/>
    </row>
    <row r="452" ht="12.75" hidden="1" customHeight="1">
      <c r="A452" s="1"/>
      <c r="B452" s="1"/>
      <c r="C452" s="1"/>
      <c r="D452" s="1"/>
      <c r="E452" s="1"/>
      <c r="F452" s="1"/>
      <c r="G452" s="1"/>
      <c r="H452" s="1"/>
      <c r="I452" s="1"/>
      <c r="J452" s="1"/>
      <c r="K452" s="1"/>
      <c r="L452" s="1"/>
      <c r="M452" s="103">
        <v>488.0</v>
      </c>
      <c r="N452" s="104" t="s">
        <v>1443</v>
      </c>
      <c r="O452" s="112">
        <v>8.0</v>
      </c>
      <c r="P452" s="60"/>
      <c r="Q452" s="60"/>
      <c r="R452" s="60"/>
      <c r="S452" s="60"/>
      <c r="T452" s="45" t="s">
        <v>1444</v>
      </c>
      <c r="U452" s="45" t="s">
        <v>1445</v>
      </c>
      <c r="V452" s="1"/>
      <c r="W452" s="1"/>
      <c r="X452" s="1"/>
      <c r="Y452" s="1"/>
      <c r="Z452" s="1"/>
    </row>
    <row r="453" ht="12.75" hidden="1" customHeight="1">
      <c r="A453" s="1"/>
      <c r="B453" s="1"/>
      <c r="C453" s="1"/>
      <c r="D453" s="1"/>
      <c r="E453" s="1"/>
      <c r="F453" s="1"/>
      <c r="G453" s="1"/>
      <c r="H453" s="1"/>
      <c r="I453" s="1"/>
      <c r="J453" s="1"/>
      <c r="K453" s="1"/>
      <c r="L453" s="1"/>
      <c r="M453" s="103">
        <v>489.0</v>
      </c>
      <c r="N453" s="104" t="s">
        <v>1446</v>
      </c>
      <c r="O453" s="112">
        <v>13.0</v>
      </c>
      <c r="P453" s="60"/>
      <c r="Q453" s="60"/>
      <c r="R453" s="60"/>
      <c r="S453" s="60"/>
      <c r="T453" s="45" t="s">
        <v>1447</v>
      </c>
      <c r="U453" s="45" t="s">
        <v>1448</v>
      </c>
      <c r="V453" s="1"/>
      <c r="W453" s="1"/>
      <c r="X453" s="1"/>
      <c r="Y453" s="1"/>
      <c r="Z453" s="1"/>
    </row>
    <row r="454" ht="12.75" hidden="1" customHeight="1">
      <c r="A454" s="1"/>
      <c r="B454" s="1"/>
      <c r="C454" s="1"/>
      <c r="D454" s="1"/>
      <c r="E454" s="1"/>
      <c r="F454" s="1"/>
      <c r="G454" s="1"/>
      <c r="H454" s="1"/>
      <c r="I454" s="1"/>
      <c r="J454" s="1"/>
      <c r="K454" s="1"/>
      <c r="L454" s="1"/>
      <c r="M454" s="103">
        <v>490.0</v>
      </c>
      <c r="N454" s="104" t="s">
        <v>1449</v>
      </c>
      <c r="O454" s="112">
        <v>6.0</v>
      </c>
      <c r="P454" s="60"/>
      <c r="Q454" s="60"/>
      <c r="R454" s="60"/>
      <c r="S454" s="60"/>
      <c r="T454" s="45" t="s">
        <v>1450</v>
      </c>
      <c r="U454" s="45" t="s">
        <v>1451</v>
      </c>
      <c r="V454" s="1"/>
      <c r="W454" s="1"/>
      <c r="X454" s="1"/>
      <c r="Y454" s="1"/>
      <c r="Z454" s="1"/>
    </row>
    <row r="455" ht="12.75" hidden="1" customHeight="1">
      <c r="A455" s="1"/>
      <c r="B455" s="1"/>
      <c r="C455" s="1"/>
      <c r="D455" s="1"/>
      <c r="E455" s="1"/>
      <c r="F455" s="1"/>
      <c r="G455" s="1"/>
      <c r="H455" s="1"/>
      <c r="I455" s="1"/>
      <c r="J455" s="1"/>
      <c r="K455" s="1"/>
      <c r="L455" s="1"/>
      <c r="M455" s="103">
        <v>491.0</v>
      </c>
      <c r="N455" s="104" t="s">
        <v>1452</v>
      </c>
      <c r="O455" s="112">
        <v>10.0</v>
      </c>
      <c r="P455" s="60"/>
      <c r="Q455" s="60"/>
      <c r="R455" s="60"/>
      <c r="S455" s="60"/>
      <c r="T455" s="45" t="s">
        <v>1453</v>
      </c>
      <c r="U455" s="45" t="s">
        <v>1454</v>
      </c>
      <c r="V455" s="1"/>
      <c r="W455" s="1"/>
      <c r="X455" s="1"/>
      <c r="Y455" s="1"/>
      <c r="Z455" s="1"/>
    </row>
    <row r="456" ht="12.75" hidden="1" customHeight="1">
      <c r="A456" s="1"/>
      <c r="B456" s="1"/>
      <c r="C456" s="1"/>
      <c r="D456" s="1"/>
      <c r="E456" s="1"/>
      <c r="F456" s="1"/>
      <c r="G456" s="1"/>
      <c r="H456" s="1"/>
      <c r="I456" s="1"/>
      <c r="J456" s="1"/>
      <c r="K456" s="1"/>
      <c r="L456" s="1"/>
      <c r="M456" s="103">
        <v>492.0</v>
      </c>
      <c r="N456" s="104" t="s">
        <v>1455</v>
      </c>
      <c r="O456" s="112">
        <v>17.0</v>
      </c>
      <c r="P456" s="60"/>
      <c r="Q456" s="60"/>
      <c r="R456" s="60"/>
      <c r="S456" s="60"/>
      <c r="T456" s="45" t="s">
        <v>1456</v>
      </c>
      <c r="U456" s="45" t="s">
        <v>1457</v>
      </c>
      <c r="V456" s="1"/>
      <c r="W456" s="1"/>
      <c r="X456" s="1"/>
      <c r="Y456" s="1"/>
      <c r="Z456" s="1"/>
    </row>
    <row r="457" ht="12.75" hidden="1" customHeight="1">
      <c r="A457" s="1"/>
      <c r="B457" s="1"/>
      <c r="C457" s="1"/>
      <c r="D457" s="1"/>
      <c r="E457" s="1"/>
      <c r="F457" s="1"/>
      <c r="G457" s="1"/>
      <c r="H457" s="1"/>
      <c r="I457" s="1"/>
      <c r="J457" s="1"/>
      <c r="K457" s="1"/>
      <c r="L457" s="1"/>
      <c r="M457" s="103">
        <v>493.0</v>
      </c>
      <c r="N457" s="104" t="s">
        <v>1458</v>
      </c>
      <c r="O457" s="112">
        <v>5.0</v>
      </c>
      <c r="P457" s="60"/>
      <c r="Q457" s="60"/>
      <c r="R457" s="60"/>
      <c r="S457" s="60"/>
      <c r="T457" s="45" t="s">
        <v>1459</v>
      </c>
      <c r="U457" s="45" t="s">
        <v>1460</v>
      </c>
      <c r="V457" s="1"/>
      <c r="W457" s="1"/>
      <c r="X457" s="1"/>
      <c r="Y457" s="1"/>
      <c r="Z457" s="1"/>
    </row>
    <row r="458" ht="12.75" hidden="1" customHeight="1">
      <c r="A458" s="1"/>
      <c r="B458" s="1"/>
      <c r="C458" s="1"/>
      <c r="D458" s="1"/>
      <c r="E458" s="1"/>
      <c r="F458" s="1"/>
      <c r="G458" s="1"/>
      <c r="H458" s="1"/>
      <c r="I458" s="1"/>
      <c r="J458" s="1"/>
      <c r="K458" s="1"/>
      <c r="L458" s="1"/>
      <c r="M458" s="103">
        <v>494.0</v>
      </c>
      <c r="N458" s="104" t="s">
        <v>1461</v>
      </c>
      <c r="O458" s="112">
        <v>14.0</v>
      </c>
      <c r="P458" s="60"/>
      <c r="Q458" s="60"/>
      <c r="R458" s="60"/>
      <c r="S458" s="60"/>
      <c r="T458" s="45" t="s">
        <v>1462</v>
      </c>
      <c r="U458" s="45" t="s">
        <v>1463</v>
      </c>
      <c r="V458" s="1"/>
      <c r="W458" s="1"/>
      <c r="X458" s="1"/>
      <c r="Y458" s="1"/>
      <c r="Z458" s="1"/>
    </row>
    <row r="459" ht="12.75" hidden="1" customHeight="1">
      <c r="A459" s="1"/>
      <c r="B459" s="1"/>
      <c r="C459" s="1"/>
      <c r="D459" s="1"/>
      <c r="E459" s="1"/>
      <c r="F459" s="1"/>
      <c r="G459" s="1"/>
      <c r="H459" s="1"/>
      <c r="I459" s="1"/>
      <c r="J459" s="1"/>
      <c r="K459" s="1"/>
      <c r="L459" s="1"/>
      <c r="M459" s="103">
        <v>495.0</v>
      </c>
      <c r="N459" s="104" t="s">
        <v>1464</v>
      </c>
      <c r="O459" s="112">
        <v>8.0</v>
      </c>
      <c r="P459" s="60"/>
      <c r="Q459" s="60"/>
      <c r="R459" s="60"/>
      <c r="S459" s="60"/>
      <c r="T459" s="45" t="s">
        <v>1465</v>
      </c>
      <c r="U459" s="45" t="s">
        <v>1466</v>
      </c>
      <c r="V459" s="1"/>
      <c r="W459" s="1"/>
      <c r="X459" s="1"/>
      <c r="Y459" s="1"/>
      <c r="Z459" s="1"/>
    </row>
    <row r="460" ht="12.75" hidden="1" customHeight="1">
      <c r="A460" s="1"/>
      <c r="B460" s="1"/>
      <c r="C460" s="1"/>
      <c r="D460" s="1"/>
      <c r="E460" s="1"/>
      <c r="F460" s="1"/>
      <c r="G460" s="1"/>
      <c r="H460" s="1"/>
      <c r="I460" s="1"/>
      <c r="J460" s="1"/>
      <c r="K460" s="1"/>
      <c r="L460" s="1"/>
      <c r="M460" s="103">
        <v>497.0</v>
      </c>
      <c r="N460" s="104" t="s">
        <v>1467</v>
      </c>
      <c r="O460" s="112">
        <v>18.0</v>
      </c>
      <c r="P460" s="60"/>
      <c r="Q460" s="60"/>
      <c r="R460" s="60"/>
      <c r="S460" s="60"/>
      <c r="T460" s="45" t="s">
        <v>1468</v>
      </c>
      <c r="U460" s="45" t="s">
        <v>1469</v>
      </c>
      <c r="V460" s="1"/>
      <c r="W460" s="1"/>
      <c r="X460" s="1"/>
      <c r="Y460" s="1"/>
      <c r="Z460" s="1"/>
    </row>
    <row r="461" ht="12.75" hidden="1" customHeight="1">
      <c r="A461" s="1"/>
      <c r="B461" s="1"/>
      <c r="C461" s="1"/>
      <c r="D461" s="1"/>
      <c r="E461" s="1"/>
      <c r="F461" s="1"/>
      <c r="G461" s="1"/>
      <c r="H461" s="1"/>
      <c r="I461" s="1"/>
      <c r="J461" s="1"/>
      <c r="K461" s="1"/>
      <c r="L461" s="1"/>
      <c r="M461" s="103">
        <v>498.0</v>
      </c>
      <c r="N461" s="104" t="s">
        <v>1470</v>
      </c>
      <c r="O461" s="112">
        <v>18.0</v>
      </c>
      <c r="P461" s="60"/>
      <c r="Q461" s="60"/>
      <c r="R461" s="60"/>
      <c r="S461" s="60"/>
      <c r="T461" s="45" t="s">
        <v>1471</v>
      </c>
      <c r="U461" s="45" t="s">
        <v>1472</v>
      </c>
      <c r="V461" s="1"/>
      <c r="W461" s="1"/>
      <c r="X461" s="1"/>
      <c r="Y461" s="1"/>
      <c r="Z461" s="1"/>
    </row>
    <row r="462" ht="12.75" hidden="1" customHeight="1">
      <c r="A462" s="1"/>
      <c r="B462" s="1"/>
      <c r="C462" s="1"/>
      <c r="D462" s="1"/>
      <c r="E462" s="1"/>
      <c r="F462" s="1"/>
      <c r="G462" s="1"/>
      <c r="H462" s="1"/>
      <c r="I462" s="1"/>
      <c r="J462" s="1"/>
      <c r="K462" s="1"/>
      <c r="L462" s="1"/>
      <c r="M462" s="103">
        <v>499.0</v>
      </c>
      <c r="N462" s="104" t="s">
        <v>1473</v>
      </c>
      <c r="O462" s="112">
        <v>10.0</v>
      </c>
      <c r="P462" s="60"/>
      <c r="Q462" s="60"/>
      <c r="R462" s="60"/>
      <c r="S462" s="60"/>
      <c r="T462" s="45" t="s">
        <v>1474</v>
      </c>
      <c r="U462" s="45" t="s">
        <v>1475</v>
      </c>
      <c r="V462" s="1"/>
      <c r="W462" s="1"/>
      <c r="X462" s="1"/>
      <c r="Y462" s="1"/>
      <c r="Z462" s="1"/>
    </row>
    <row r="463" ht="12.75" hidden="1" customHeight="1">
      <c r="A463" s="1"/>
      <c r="B463" s="1"/>
      <c r="C463" s="1"/>
      <c r="D463" s="1"/>
      <c r="E463" s="1"/>
      <c r="F463" s="1"/>
      <c r="G463" s="1"/>
      <c r="H463" s="1"/>
      <c r="I463" s="1"/>
      <c r="J463" s="1"/>
      <c r="K463" s="1"/>
      <c r="L463" s="1"/>
      <c r="M463" s="103">
        <v>500.0</v>
      </c>
      <c r="N463" s="104" t="s">
        <v>1476</v>
      </c>
      <c r="O463" s="112">
        <v>15.0</v>
      </c>
      <c r="P463" s="60"/>
      <c r="Q463" s="60"/>
      <c r="R463" s="60"/>
      <c r="S463" s="60"/>
      <c r="T463" s="45" t="s">
        <v>1477</v>
      </c>
      <c r="U463" s="45" t="s">
        <v>1478</v>
      </c>
      <c r="V463" s="1"/>
      <c r="W463" s="1"/>
      <c r="X463" s="1"/>
      <c r="Y463" s="1"/>
      <c r="Z463" s="1"/>
    </row>
    <row r="464" ht="12.75" hidden="1" customHeight="1">
      <c r="A464" s="1"/>
      <c r="B464" s="1"/>
      <c r="C464" s="1"/>
      <c r="D464" s="1"/>
      <c r="E464" s="1"/>
      <c r="F464" s="1"/>
      <c r="G464" s="1"/>
      <c r="H464" s="1"/>
      <c r="I464" s="1"/>
      <c r="J464" s="1"/>
      <c r="K464" s="1"/>
      <c r="L464" s="1"/>
      <c r="M464" s="103">
        <v>502.0</v>
      </c>
      <c r="N464" s="104" t="s">
        <v>1479</v>
      </c>
      <c r="O464" s="112">
        <v>18.0</v>
      </c>
      <c r="P464" s="60"/>
      <c r="Q464" s="60"/>
      <c r="R464" s="60"/>
      <c r="S464" s="60"/>
      <c r="T464" s="45" t="s">
        <v>1480</v>
      </c>
      <c r="U464" s="45" t="s">
        <v>1481</v>
      </c>
      <c r="V464" s="1"/>
      <c r="W464" s="1"/>
      <c r="X464" s="1"/>
      <c r="Y464" s="1"/>
      <c r="Z464" s="1"/>
    </row>
    <row r="465" ht="12.75" hidden="1" customHeight="1">
      <c r="A465" s="1"/>
      <c r="B465" s="1"/>
      <c r="C465" s="1"/>
      <c r="D465" s="1"/>
      <c r="E465" s="1"/>
      <c r="F465" s="1"/>
      <c r="G465" s="1"/>
      <c r="H465" s="1"/>
      <c r="I465" s="1"/>
      <c r="J465" s="1"/>
      <c r="K465" s="1"/>
      <c r="L465" s="1"/>
      <c r="M465" s="103">
        <v>503.0</v>
      </c>
      <c r="N465" s="104" t="s">
        <v>1482</v>
      </c>
      <c r="O465" s="112">
        <v>4.0</v>
      </c>
      <c r="P465" s="60"/>
      <c r="Q465" s="60"/>
      <c r="R465" s="60"/>
      <c r="S465" s="60"/>
      <c r="T465" s="45" t="s">
        <v>1483</v>
      </c>
      <c r="U465" s="45" t="s">
        <v>1484</v>
      </c>
      <c r="V465" s="1"/>
      <c r="W465" s="1"/>
      <c r="X465" s="1"/>
      <c r="Y465" s="1"/>
      <c r="Z465" s="1"/>
    </row>
    <row r="466" ht="12.75" hidden="1" customHeight="1">
      <c r="A466" s="1"/>
      <c r="B466" s="1"/>
      <c r="C466" s="1"/>
      <c r="D466" s="1"/>
      <c r="E466" s="1"/>
      <c r="F466" s="1"/>
      <c r="G466" s="1"/>
      <c r="H466" s="1"/>
      <c r="I466" s="1"/>
      <c r="J466" s="1"/>
      <c r="K466" s="1"/>
      <c r="L466" s="1"/>
      <c r="M466" s="103">
        <v>504.0</v>
      </c>
      <c r="N466" s="104" t="s">
        <v>1485</v>
      </c>
      <c r="O466" s="112">
        <v>20.0</v>
      </c>
      <c r="P466" s="60"/>
      <c r="Q466" s="60"/>
      <c r="R466" s="60"/>
      <c r="S466" s="60"/>
      <c r="T466" s="45" t="s">
        <v>1486</v>
      </c>
      <c r="U466" s="45" t="s">
        <v>1487</v>
      </c>
      <c r="V466" s="1"/>
      <c r="W466" s="1"/>
      <c r="X466" s="1"/>
      <c r="Y466" s="1"/>
      <c r="Z466" s="1"/>
    </row>
    <row r="467" ht="12.75" hidden="1" customHeight="1">
      <c r="A467" s="1"/>
      <c r="B467" s="1"/>
      <c r="C467" s="1"/>
      <c r="D467" s="1"/>
      <c r="E467" s="1"/>
      <c r="F467" s="1"/>
      <c r="G467" s="1"/>
      <c r="H467" s="1"/>
      <c r="I467" s="1"/>
      <c r="J467" s="1"/>
      <c r="K467" s="1"/>
      <c r="L467" s="1"/>
      <c r="M467" s="103">
        <v>505.0</v>
      </c>
      <c r="N467" s="104" t="s">
        <v>1488</v>
      </c>
      <c r="O467" s="112">
        <v>16.0</v>
      </c>
      <c r="P467" s="60"/>
      <c r="Q467" s="60"/>
      <c r="R467" s="60"/>
      <c r="S467" s="60"/>
      <c r="T467" s="45" t="s">
        <v>1489</v>
      </c>
      <c r="U467" s="45" t="s">
        <v>1490</v>
      </c>
      <c r="V467" s="1"/>
      <c r="W467" s="1"/>
      <c r="X467" s="1"/>
      <c r="Y467" s="1"/>
      <c r="Z467" s="1"/>
    </row>
    <row r="468" ht="12.75" hidden="1" customHeight="1">
      <c r="A468" s="1"/>
      <c r="B468" s="1"/>
      <c r="C468" s="1"/>
      <c r="D468" s="1"/>
      <c r="E468" s="1"/>
      <c r="F468" s="1"/>
      <c r="G468" s="1"/>
      <c r="H468" s="1"/>
      <c r="I468" s="1"/>
      <c r="J468" s="1"/>
      <c r="K468" s="1"/>
      <c r="L468" s="1"/>
      <c r="M468" s="103">
        <v>506.0</v>
      </c>
      <c r="N468" s="104" t="s">
        <v>1491</v>
      </c>
      <c r="O468" s="112">
        <v>12.0</v>
      </c>
      <c r="P468" s="60"/>
      <c r="Q468" s="60"/>
      <c r="R468" s="60"/>
      <c r="S468" s="60"/>
      <c r="T468" s="45" t="s">
        <v>1492</v>
      </c>
      <c r="U468" s="45" t="s">
        <v>1493</v>
      </c>
      <c r="V468" s="1"/>
      <c r="W468" s="1"/>
      <c r="X468" s="1"/>
      <c r="Y468" s="1"/>
      <c r="Z468" s="1"/>
    </row>
    <row r="469" ht="12.75" hidden="1" customHeight="1">
      <c r="A469" s="1"/>
      <c r="B469" s="1"/>
      <c r="C469" s="1"/>
      <c r="D469" s="1"/>
      <c r="E469" s="1"/>
      <c r="F469" s="1"/>
      <c r="G469" s="1"/>
      <c r="H469" s="1"/>
      <c r="I469" s="1"/>
      <c r="J469" s="1"/>
      <c r="K469" s="1"/>
      <c r="L469" s="1"/>
      <c r="M469" s="103">
        <v>507.0</v>
      </c>
      <c r="N469" s="104" t="s">
        <v>1494</v>
      </c>
      <c r="O469" s="112">
        <v>8.0</v>
      </c>
      <c r="P469" s="60"/>
      <c r="Q469" s="60"/>
      <c r="R469" s="60"/>
      <c r="S469" s="60"/>
      <c r="T469" s="45" t="s">
        <v>1495</v>
      </c>
      <c r="U469" s="45" t="s">
        <v>1496</v>
      </c>
      <c r="V469" s="1"/>
      <c r="W469" s="1"/>
      <c r="X469" s="1"/>
      <c r="Y469" s="1"/>
      <c r="Z469" s="1"/>
    </row>
    <row r="470" ht="12.75" hidden="1" customHeight="1">
      <c r="A470" s="1"/>
      <c r="B470" s="1"/>
      <c r="C470" s="1"/>
      <c r="D470" s="1"/>
      <c r="E470" s="1"/>
      <c r="F470" s="1"/>
      <c r="G470" s="1"/>
      <c r="H470" s="1"/>
      <c r="I470" s="1"/>
      <c r="J470" s="1"/>
      <c r="K470" s="1"/>
      <c r="L470" s="1"/>
      <c r="M470" s="103">
        <v>508.0</v>
      </c>
      <c r="N470" s="104" t="s">
        <v>1497</v>
      </c>
      <c r="O470" s="112">
        <v>1.0</v>
      </c>
      <c r="P470" s="60"/>
      <c r="Q470" s="60"/>
      <c r="R470" s="60"/>
      <c r="S470" s="60"/>
      <c r="T470" s="45" t="s">
        <v>1498</v>
      </c>
      <c r="U470" s="45" t="s">
        <v>1499</v>
      </c>
      <c r="V470" s="1"/>
      <c r="W470" s="1"/>
      <c r="X470" s="1"/>
      <c r="Y470" s="1"/>
      <c r="Z470" s="1"/>
    </row>
    <row r="471" ht="12.75" hidden="1" customHeight="1">
      <c r="A471" s="1"/>
      <c r="B471" s="1"/>
      <c r="C471" s="1"/>
      <c r="D471" s="1"/>
      <c r="E471" s="1"/>
      <c r="F471" s="1"/>
      <c r="G471" s="1"/>
      <c r="H471" s="1"/>
      <c r="I471" s="1"/>
      <c r="J471" s="1"/>
      <c r="K471" s="1"/>
      <c r="L471" s="1"/>
      <c r="M471" s="103">
        <v>509.0</v>
      </c>
      <c r="N471" s="104" t="s">
        <v>1500</v>
      </c>
      <c r="O471" s="112">
        <v>8.0</v>
      </c>
      <c r="P471" s="60"/>
      <c r="Q471" s="60"/>
      <c r="R471" s="60"/>
      <c r="S471" s="60"/>
      <c r="T471" s="45" t="s">
        <v>1501</v>
      </c>
      <c r="U471" s="45" t="s">
        <v>1502</v>
      </c>
      <c r="V471" s="1"/>
      <c r="W471" s="1"/>
      <c r="X471" s="1"/>
      <c r="Y471" s="1"/>
      <c r="Z471" s="1"/>
    </row>
    <row r="472" ht="12.75" hidden="1" customHeight="1">
      <c r="A472" s="1"/>
      <c r="B472" s="1"/>
      <c r="C472" s="1"/>
      <c r="D472" s="1"/>
      <c r="E472" s="1"/>
      <c r="F472" s="1"/>
      <c r="G472" s="1"/>
      <c r="H472" s="1"/>
      <c r="I472" s="1"/>
      <c r="J472" s="1"/>
      <c r="K472" s="1"/>
      <c r="L472" s="1"/>
      <c r="M472" s="103">
        <v>510.0</v>
      </c>
      <c r="N472" s="104" t="s">
        <v>1503</v>
      </c>
      <c r="O472" s="112">
        <v>3.0</v>
      </c>
      <c r="P472" s="60"/>
      <c r="Q472" s="60"/>
      <c r="R472" s="60"/>
      <c r="S472" s="60"/>
      <c r="T472" s="45" t="s">
        <v>1504</v>
      </c>
      <c r="U472" s="45" t="s">
        <v>1505</v>
      </c>
      <c r="V472" s="1"/>
      <c r="W472" s="1"/>
      <c r="X472" s="1"/>
      <c r="Y472" s="1"/>
      <c r="Z472" s="1"/>
    </row>
    <row r="473" ht="12.75" hidden="1" customHeight="1">
      <c r="A473" s="1"/>
      <c r="B473" s="1"/>
      <c r="C473" s="1"/>
      <c r="D473" s="1"/>
      <c r="E473" s="1"/>
      <c r="F473" s="1"/>
      <c r="G473" s="1"/>
      <c r="H473" s="1"/>
      <c r="I473" s="1"/>
      <c r="J473" s="1"/>
      <c r="K473" s="1"/>
      <c r="L473" s="1"/>
      <c r="M473" s="103">
        <v>511.0</v>
      </c>
      <c r="N473" s="104" t="s">
        <v>1506</v>
      </c>
      <c r="O473" s="112">
        <v>17.0</v>
      </c>
      <c r="P473" s="60"/>
      <c r="Q473" s="60"/>
      <c r="R473" s="60"/>
      <c r="S473" s="60"/>
      <c r="T473" s="45" t="s">
        <v>1507</v>
      </c>
      <c r="U473" s="45" t="s">
        <v>1508</v>
      </c>
      <c r="V473" s="1"/>
      <c r="W473" s="1"/>
      <c r="X473" s="1"/>
      <c r="Y473" s="1"/>
      <c r="Z473" s="1"/>
    </row>
    <row r="474" ht="12.75" hidden="1" customHeight="1">
      <c r="A474" s="1"/>
      <c r="B474" s="1"/>
      <c r="C474" s="1"/>
      <c r="D474" s="1"/>
      <c r="E474" s="1"/>
      <c r="F474" s="1"/>
      <c r="G474" s="1"/>
      <c r="H474" s="1"/>
      <c r="I474" s="1"/>
      <c r="J474" s="1"/>
      <c r="K474" s="1"/>
      <c r="L474" s="1"/>
      <c r="M474" s="103">
        <v>512.0</v>
      </c>
      <c r="N474" s="104" t="s">
        <v>1509</v>
      </c>
      <c r="O474" s="112">
        <v>9.0</v>
      </c>
      <c r="P474" s="60"/>
      <c r="Q474" s="60"/>
      <c r="R474" s="60"/>
      <c r="S474" s="60"/>
      <c r="T474" s="45" t="s">
        <v>1510</v>
      </c>
      <c r="U474" s="45" t="s">
        <v>1511</v>
      </c>
      <c r="V474" s="1"/>
      <c r="W474" s="1"/>
      <c r="X474" s="1"/>
      <c r="Y474" s="1"/>
      <c r="Z474" s="1"/>
    </row>
    <row r="475" ht="12.75" hidden="1" customHeight="1">
      <c r="A475" s="1"/>
      <c r="B475" s="1"/>
      <c r="C475" s="1"/>
      <c r="D475" s="1"/>
      <c r="E475" s="1"/>
      <c r="F475" s="1"/>
      <c r="G475" s="1"/>
      <c r="H475" s="1"/>
      <c r="I475" s="1"/>
      <c r="J475" s="1"/>
      <c r="K475" s="1"/>
      <c r="L475" s="1"/>
      <c r="M475" s="103">
        <v>513.0</v>
      </c>
      <c r="N475" s="104" t="s">
        <v>1512</v>
      </c>
      <c r="O475" s="112">
        <v>17.0</v>
      </c>
      <c r="P475" s="60"/>
      <c r="Q475" s="60"/>
      <c r="R475" s="60"/>
      <c r="S475" s="60"/>
      <c r="T475" s="45" t="s">
        <v>1513</v>
      </c>
      <c r="U475" s="45" t="s">
        <v>1514</v>
      </c>
      <c r="V475" s="1"/>
      <c r="W475" s="1"/>
      <c r="X475" s="1"/>
      <c r="Y475" s="1"/>
      <c r="Z475" s="1"/>
    </row>
    <row r="476" ht="12.75" hidden="1" customHeight="1">
      <c r="A476" s="1"/>
      <c r="B476" s="1"/>
      <c r="C476" s="1"/>
      <c r="D476" s="1"/>
      <c r="E476" s="1"/>
      <c r="F476" s="1"/>
      <c r="G476" s="1"/>
      <c r="H476" s="1"/>
      <c r="I476" s="1"/>
      <c r="J476" s="1"/>
      <c r="K476" s="1"/>
      <c r="L476" s="1"/>
      <c r="M476" s="103">
        <v>514.0</v>
      </c>
      <c r="N476" s="104" t="s">
        <v>1515</v>
      </c>
      <c r="O476" s="112">
        <v>12.0</v>
      </c>
      <c r="P476" s="60"/>
      <c r="Q476" s="60"/>
      <c r="R476" s="60"/>
      <c r="S476" s="60"/>
      <c r="T476" s="45" t="s">
        <v>1516</v>
      </c>
      <c r="U476" s="45" t="s">
        <v>1517</v>
      </c>
      <c r="V476" s="1"/>
      <c r="W476" s="1"/>
      <c r="X476" s="1"/>
      <c r="Y476" s="1"/>
      <c r="Z476" s="1"/>
    </row>
    <row r="477" ht="12.75" hidden="1" customHeight="1">
      <c r="A477" s="1"/>
      <c r="B477" s="1"/>
      <c r="C477" s="1"/>
      <c r="D477" s="1"/>
      <c r="E477" s="1"/>
      <c r="F477" s="1"/>
      <c r="G477" s="1"/>
      <c r="H477" s="1"/>
      <c r="I477" s="1"/>
      <c r="J477" s="1"/>
      <c r="K477" s="1"/>
      <c r="L477" s="1"/>
      <c r="M477" s="103">
        <v>516.0</v>
      </c>
      <c r="N477" s="104" t="s">
        <v>1518</v>
      </c>
      <c r="O477" s="112">
        <v>18.0</v>
      </c>
      <c r="P477" s="60"/>
      <c r="Q477" s="60"/>
      <c r="R477" s="60"/>
      <c r="S477" s="60"/>
      <c r="T477" s="45" t="s">
        <v>1519</v>
      </c>
      <c r="U477" s="45" t="s">
        <v>1520</v>
      </c>
      <c r="V477" s="1"/>
      <c r="W477" s="1"/>
      <c r="X477" s="1"/>
      <c r="Y477" s="1"/>
      <c r="Z477" s="1"/>
    </row>
    <row r="478" ht="12.75" hidden="1" customHeight="1">
      <c r="A478" s="1"/>
      <c r="B478" s="1"/>
      <c r="C478" s="1"/>
      <c r="D478" s="1"/>
      <c r="E478" s="1"/>
      <c r="F478" s="1"/>
      <c r="G478" s="1"/>
      <c r="H478" s="1"/>
      <c r="I478" s="1"/>
      <c r="J478" s="1"/>
      <c r="K478" s="1"/>
      <c r="L478" s="1"/>
      <c r="M478" s="103">
        <v>517.0</v>
      </c>
      <c r="N478" s="104" t="s">
        <v>1521</v>
      </c>
      <c r="O478" s="112">
        <v>14.0</v>
      </c>
      <c r="P478" s="60"/>
      <c r="Q478" s="60"/>
      <c r="R478" s="60"/>
      <c r="S478" s="60"/>
      <c r="T478" s="45" t="s">
        <v>1522</v>
      </c>
      <c r="U478" s="45" t="s">
        <v>1523</v>
      </c>
      <c r="V478" s="1"/>
      <c r="W478" s="1"/>
      <c r="X478" s="1"/>
      <c r="Y478" s="1"/>
      <c r="Z478" s="1"/>
    </row>
    <row r="479" ht="12.75" hidden="1" customHeight="1">
      <c r="A479" s="1"/>
      <c r="B479" s="1"/>
      <c r="C479" s="1"/>
      <c r="D479" s="1"/>
      <c r="E479" s="1"/>
      <c r="F479" s="1"/>
      <c r="G479" s="1"/>
      <c r="H479" s="1"/>
      <c r="I479" s="1"/>
      <c r="J479" s="1"/>
      <c r="K479" s="1"/>
      <c r="L479" s="1"/>
      <c r="M479" s="103">
        <v>518.0</v>
      </c>
      <c r="N479" s="104" t="s">
        <v>1524</v>
      </c>
      <c r="O479" s="112">
        <v>16.0</v>
      </c>
      <c r="P479" s="60"/>
      <c r="Q479" s="60"/>
      <c r="R479" s="60"/>
      <c r="S479" s="60"/>
      <c r="T479" s="45" t="s">
        <v>1525</v>
      </c>
      <c r="U479" s="45" t="s">
        <v>1526</v>
      </c>
      <c r="V479" s="1"/>
      <c r="W479" s="1"/>
      <c r="X479" s="1"/>
      <c r="Y479" s="1"/>
      <c r="Z479" s="1"/>
    </row>
    <row r="480" ht="12.75" hidden="1" customHeight="1">
      <c r="A480" s="1"/>
      <c r="B480" s="1"/>
      <c r="C480" s="1"/>
      <c r="D480" s="1"/>
      <c r="E480" s="1"/>
      <c r="F480" s="1"/>
      <c r="G480" s="1"/>
      <c r="H480" s="1"/>
      <c r="I480" s="1"/>
      <c r="J480" s="1"/>
      <c r="K480" s="1"/>
      <c r="L480" s="1"/>
      <c r="M480" s="103">
        <v>519.0</v>
      </c>
      <c r="N480" s="104" t="s">
        <v>1527</v>
      </c>
      <c r="O480" s="112">
        <v>2.0</v>
      </c>
      <c r="P480" s="60"/>
      <c r="Q480" s="60"/>
      <c r="R480" s="60"/>
      <c r="S480" s="60"/>
      <c r="T480" s="45" t="s">
        <v>1528</v>
      </c>
      <c r="U480" s="45" t="s">
        <v>1529</v>
      </c>
      <c r="V480" s="1"/>
      <c r="W480" s="1"/>
      <c r="X480" s="1"/>
      <c r="Y480" s="1"/>
      <c r="Z480" s="1"/>
    </row>
    <row r="481" ht="12.75" hidden="1" customHeight="1">
      <c r="A481" s="1"/>
      <c r="B481" s="1"/>
      <c r="C481" s="1"/>
      <c r="D481" s="1"/>
      <c r="E481" s="1"/>
      <c r="F481" s="1"/>
      <c r="G481" s="1"/>
      <c r="H481" s="1"/>
      <c r="I481" s="1"/>
      <c r="J481" s="1"/>
      <c r="K481" s="1"/>
      <c r="L481" s="1"/>
      <c r="M481" s="103">
        <v>520.0</v>
      </c>
      <c r="N481" s="104" t="s">
        <v>1530</v>
      </c>
      <c r="O481" s="112">
        <v>13.0</v>
      </c>
      <c r="P481" s="60"/>
      <c r="Q481" s="60"/>
      <c r="R481" s="60"/>
      <c r="S481" s="60"/>
      <c r="T481" s="45" t="s">
        <v>1531</v>
      </c>
      <c r="U481" s="45" t="s">
        <v>1532</v>
      </c>
      <c r="V481" s="1"/>
      <c r="W481" s="1"/>
      <c r="X481" s="1"/>
      <c r="Y481" s="1"/>
      <c r="Z481" s="1"/>
    </row>
    <row r="482" ht="12.75" hidden="1" customHeight="1">
      <c r="A482" s="1"/>
      <c r="B482" s="1"/>
      <c r="C482" s="1"/>
      <c r="D482" s="1"/>
      <c r="E482" s="1"/>
      <c r="F482" s="1"/>
      <c r="G482" s="1"/>
      <c r="H482" s="1"/>
      <c r="I482" s="1"/>
      <c r="J482" s="1"/>
      <c r="K482" s="1"/>
      <c r="L482" s="1"/>
      <c r="M482" s="103">
        <v>521.0</v>
      </c>
      <c r="N482" s="104" t="s">
        <v>1533</v>
      </c>
      <c r="O482" s="112">
        <v>2.0</v>
      </c>
      <c r="P482" s="60"/>
      <c r="Q482" s="60"/>
      <c r="R482" s="60"/>
      <c r="S482" s="60"/>
      <c r="T482" s="45" t="s">
        <v>1534</v>
      </c>
      <c r="U482" s="45" t="s">
        <v>1535</v>
      </c>
      <c r="V482" s="1"/>
      <c r="W482" s="1"/>
      <c r="X482" s="1"/>
      <c r="Y482" s="1"/>
      <c r="Z482" s="1"/>
    </row>
    <row r="483" ht="12.75" hidden="1" customHeight="1">
      <c r="A483" s="1"/>
      <c r="B483" s="1"/>
      <c r="C483" s="1"/>
      <c r="D483" s="1"/>
      <c r="E483" s="1"/>
      <c r="F483" s="1"/>
      <c r="G483" s="1"/>
      <c r="H483" s="1"/>
      <c r="I483" s="1"/>
      <c r="J483" s="1"/>
      <c r="K483" s="1"/>
      <c r="L483" s="1"/>
      <c r="M483" s="103">
        <v>522.0</v>
      </c>
      <c r="N483" s="104" t="s">
        <v>1536</v>
      </c>
      <c r="O483" s="112">
        <v>17.0</v>
      </c>
      <c r="P483" s="60"/>
      <c r="Q483" s="60"/>
      <c r="R483" s="60"/>
      <c r="S483" s="60"/>
      <c r="T483" s="45" t="s">
        <v>1537</v>
      </c>
      <c r="U483" s="45" t="s">
        <v>1538</v>
      </c>
      <c r="V483" s="1"/>
      <c r="W483" s="1"/>
      <c r="X483" s="1"/>
      <c r="Y483" s="1"/>
      <c r="Z483" s="1"/>
    </row>
    <row r="484" ht="12.75" hidden="1" customHeight="1">
      <c r="A484" s="1"/>
      <c r="B484" s="1"/>
      <c r="C484" s="1"/>
      <c r="D484" s="1"/>
      <c r="E484" s="1"/>
      <c r="F484" s="1"/>
      <c r="G484" s="1"/>
      <c r="H484" s="1"/>
      <c r="I484" s="1"/>
      <c r="J484" s="1"/>
      <c r="K484" s="1"/>
      <c r="L484" s="1"/>
      <c r="M484" s="103">
        <v>523.0</v>
      </c>
      <c r="N484" s="104" t="s">
        <v>1539</v>
      </c>
      <c r="O484" s="112">
        <v>19.0</v>
      </c>
      <c r="P484" s="60"/>
      <c r="Q484" s="60"/>
      <c r="R484" s="60"/>
      <c r="S484" s="60"/>
      <c r="T484" s="45" t="s">
        <v>1540</v>
      </c>
      <c r="U484" s="45" t="s">
        <v>1541</v>
      </c>
      <c r="V484" s="1"/>
      <c r="W484" s="1"/>
      <c r="X484" s="1"/>
      <c r="Y484" s="1"/>
      <c r="Z484" s="1"/>
    </row>
    <row r="485" ht="12.75" hidden="1" customHeight="1">
      <c r="A485" s="1"/>
      <c r="B485" s="1"/>
      <c r="C485" s="1"/>
      <c r="D485" s="1"/>
      <c r="E485" s="1"/>
      <c r="F485" s="1"/>
      <c r="G485" s="1"/>
      <c r="H485" s="1"/>
      <c r="I485" s="1"/>
      <c r="J485" s="1"/>
      <c r="K485" s="1"/>
      <c r="L485" s="1"/>
      <c r="M485" s="103">
        <v>524.0</v>
      </c>
      <c r="N485" s="104" t="s">
        <v>1542</v>
      </c>
      <c r="O485" s="112">
        <v>10.0</v>
      </c>
      <c r="P485" s="60"/>
      <c r="Q485" s="60"/>
      <c r="R485" s="60"/>
      <c r="S485" s="60"/>
      <c r="T485" s="45" t="s">
        <v>1543</v>
      </c>
      <c r="U485" s="45" t="s">
        <v>1544</v>
      </c>
      <c r="V485" s="1"/>
      <c r="W485" s="1"/>
      <c r="X485" s="1"/>
      <c r="Y485" s="1"/>
      <c r="Z485" s="1"/>
    </row>
    <row r="486" ht="12.75" hidden="1" customHeight="1">
      <c r="A486" s="1"/>
      <c r="B486" s="1"/>
      <c r="C486" s="1"/>
      <c r="D486" s="1"/>
      <c r="E486" s="1"/>
      <c r="F486" s="1"/>
      <c r="G486" s="1"/>
      <c r="H486" s="1"/>
      <c r="I486" s="1"/>
      <c r="J486" s="1"/>
      <c r="K486" s="1"/>
      <c r="L486" s="1"/>
      <c r="M486" s="103">
        <v>525.0</v>
      </c>
      <c r="N486" s="104" t="s">
        <v>1545</v>
      </c>
      <c r="O486" s="112">
        <v>13.0</v>
      </c>
      <c r="P486" s="60"/>
      <c r="Q486" s="60"/>
      <c r="R486" s="60"/>
      <c r="S486" s="60"/>
      <c r="T486" s="45" t="s">
        <v>1546</v>
      </c>
      <c r="U486" s="45" t="s">
        <v>1547</v>
      </c>
      <c r="V486" s="1"/>
      <c r="W486" s="1"/>
      <c r="X486" s="1"/>
      <c r="Y486" s="1"/>
      <c r="Z486" s="1"/>
    </row>
    <row r="487" ht="12.75" hidden="1" customHeight="1">
      <c r="A487" s="1"/>
      <c r="B487" s="1"/>
      <c r="C487" s="1"/>
      <c r="D487" s="1"/>
      <c r="E487" s="1"/>
      <c r="F487" s="1"/>
      <c r="G487" s="1"/>
      <c r="H487" s="1"/>
      <c r="I487" s="1"/>
      <c r="J487" s="1"/>
      <c r="K487" s="1"/>
      <c r="L487" s="1"/>
      <c r="M487" s="103">
        <v>526.0</v>
      </c>
      <c r="N487" s="104" t="s">
        <v>1548</v>
      </c>
      <c r="O487" s="112">
        <v>2.0</v>
      </c>
      <c r="P487" s="60"/>
      <c r="Q487" s="60"/>
      <c r="R487" s="60"/>
      <c r="S487" s="60"/>
      <c r="T487" s="45" t="s">
        <v>1549</v>
      </c>
      <c r="U487" s="45" t="s">
        <v>1550</v>
      </c>
      <c r="V487" s="1"/>
      <c r="W487" s="1"/>
      <c r="X487" s="1"/>
      <c r="Y487" s="1"/>
      <c r="Z487" s="1"/>
    </row>
    <row r="488" ht="12.75" hidden="1" customHeight="1">
      <c r="A488" s="1"/>
      <c r="B488" s="1"/>
      <c r="C488" s="1"/>
      <c r="D488" s="1"/>
      <c r="E488" s="1"/>
      <c r="F488" s="1"/>
      <c r="G488" s="1"/>
      <c r="H488" s="1"/>
      <c r="I488" s="1"/>
      <c r="J488" s="1"/>
      <c r="K488" s="1"/>
      <c r="L488" s="1"/>
      <c r="M488" s="103">
        <v>527.0</v>
      </c>
      <c r="N488" s="104" t="s">
        <v>1551</v>
      </c>
      <c r="O488" s="112">
        <v>2.0</v>
      </c>
      <c r="P488" s="60"/>
      <c r="Q488" s="60"/>
      <c r="R488" s="60"/>
      <c r="S488" s="60"/>
      <c r="T488" s="45" t="s">
        <v>1552</v>
      </c>
      <c r="U488" s="45" t="s">
        <v>1553</v>
      </c>
      <c r="V488" s="1"/>
      <c r="W488" s="1"/>
      <c r="X488" s="1"/>
      <c r="Y488" s="1"/>
      <c r="Z488" s="1"/>
    </row>
    <row r="489" ht="12.75" hidden="1" customHeight="1">
      <c r="A489" s="1"/>
      <c r="B489" s="1"/>
      <c r="C489" s="1"/>
      <c r="D489" s="1"/>
      <c r="E489" s="1"/>
      <c r="F489" s="1"/>
      <c r="G489" s="1"/>
      <c r="H489" s="1"/>
      <c r="I489" s="1"/>
      <c r="J489" s="1"/>
      <c r="K489" s="1"/>
      <c r="L489" s="1"/>
      <c r="M489" s="103">
        <v>528.0</v>
      </c>
      <c r="N489" s="104" t="s">
        <v>1554</v>
      </c>
      <c r="O489" s="112">
        <v>17.0</v>
      </c>
      <c r="P489" s="60"/>
      <c r="Q489" s="60"/>
      <c r="R489" s="60"/>
      <c r="S489" s="60"/>
      <c r="T489" s="45" t="s">
        <v>1555</v>
      </c>
      <c r="U489" s="45" t="s">
        <v>1556</v>
      </c>
      <c r="V489" s="1"/>
      <c r="W489" s="1"/>
      <c r="X489" s="1"/>
      <c r="Y489" s="1"/>
      <c r="Z489" s="1"/>
    </row>
    <row r="490" ht="12.75" hidden="1" customHeight="1">
      <c r="A490" s="1"/>
      <c r="B490" s="1"/>
      <c r="C490" s="1"/>
      <c r="D490" s="1"/>
      <c r="E490" s="1"/>
      <c r="F490" s="1"/>
      <c r="G490" s="1"/>
      <c r="H490" s="1"/>
      <c r="I490" s="1"/>
      <c r="J490" s="1"/>
      <c r="K490" s="1"/>
      <c r="L490" s="1"/>
      <c r="M490" s="103">
        <v>530.0</v>
      </c>
      <c r="N490" s="104" t="s">
        <v>1557</v>
      </c>
      <c r="O490" s="112">
        <v>4.0</v>
      </c>
      <c r="P490" s="60"/>
      <c r="Q490" s="60"/>
      <c r="R490" s="60"/>
      <c r="S490" s="60"/>
      <c r="T490" s="45" t="s">
        <v>1558</v>
      </c>
      <c r="U490" s="45" t="s">
        <v>1559</v>
      </c>
      <c r="V490" s="1"/>
      <c r="W490" s="1"/>
      <c r="X490" s="1"/>
      <c r="Y490" s="1"/>
      <c r="Z490" s="1"/>
    </row>
    <row r="491" ht="12.75" hidden="1" customHeight="1">
      <c r="A491" s="1"/>
      <c r="B491" s="1"/>
      <c r="C491" s="1"/>
      <c r="D491" s="1"/>
      <c r="E491" s="1"/>
      <c r="F491" s="1"/>
      <c r="G491" s="1"/>
      <c r="H491" s="1"/>
      <c r="I491" s="1"/>
      <c r="J491" s="1"/>
      <c r="K491" s="1"/>
      <c r="L491" s="1"/>
      <c r="M491" s="103">
        <v>531.0</v>
      </c>
      <c r="N491" s="104" t="s">
        <v>1560</v>
      </c>
      <c r="O491" s="112">
        <v>18.0</v>
      </c>
      <c r="P491" s="60"/>
      <c r="Q491" s="60"/>
      <c r="R491" s="60"/>
      <c r="S491" s="60"/>
      <c r="T491" s="45" t="s">
        <v>1561</v>
      </c>
      <c r="U491" s="45" t="s">
        <v>1562</v>
      </c>
      <c r="V491" s="1"/>
      <c r="W491" s="1"/>
      <c r="X491" s="1"/>
      <c r="Y491" s="1"/>
      <c r="Z491" s="1"/>
    </row>
    <row r="492" ht="12.75" hidden="1" customHeight="1">
      <c r="A492" s="1"/>
      <c r="B492" s="1"/>
      <c r="C492" s="1"/>
      <c r="D492" s="1"/>
      <c r="E492" s="1"/>
      <c r="F492" s="1"/>
      <c r="G492" s="1"/>
      <c r="H492" s="1"/>
      <c r="I492" s="1"/>
      <c r="J492" s="1"/>
      <c r="K492" s="1"/>
      <c r="L492" s="1"/>
      <c r="M492" s="103">
        <v>533.0</v>
      </c>
      <c r="N492" s="104" t="s">
        <v>1563</v>
      </c>
      <c r="O492" s="112">
        <v>1.0</v>
      </c>
      <c r="P492" s="60"/>
      <c r="Q492" s="60"/>
      <c r="R492" s="60"/>
      <c r="S492" s="60"/>
      <c r="T492" s="45" t="s">
        <v>1564</v>
      </c>
      <c r="U492" s="45" t="s">
        <v>1565</v>
      </c>
      <c r="V492" s="1"/>
      <c r="W492" s="1"/>
      <c r="X492" s="1"/>
      <c r="Y492" s="1"/>
      <c r="Z492" s="1"/>
    </row>
    <row r="493" ht="12.75" hidden="1" customHeight="1">
      <c r="A493" s="1"/>
      <c r="B493" s="1"/>
      <c r="C493" s="1"/>
      <c r="D493" s="1"/>
      <c r="E493" s="1"/>
      <c r="F493" s="1"/>
      <c r="G493" s="1"/>
      <c r="H493" s="1"/>
      <c r="I493" s="1"/>
      <c r="J493" s="1"/>
      <c r="K493" s="1"/>
      <c r="L493" s="1"/>
      <c r="M493" s="103">
        <v>534.0</v>
      </c>
      <c r="N493" s="104" t="s">
        <v>1566</v>
      </c>
      <c r="O493" s="112">
        <v>16.0</v>
      </c>
      <c r="P493" s="60"/>
      <c r="Q493" s="60"/>
      <c r="R493" s="60"/>
      <c r="S493" s="60"/>
      <c r="T493" s="45" t="s">
        <v>1567</v>
      </c>
      <c r="U493" s="45" t="s">
        <v>1568</v>
      </c>
      <c r="V493" s="1"/>
      <c r="W493" s="1"/>
      <c r="X493" s="1"/>
      <c r="Y493" s="1"/>
      <c r="Z493" s="1"/>
    </row>
    <row r="494" ht="12.75" hidden="1" customHeight="1">
      <c r="A494" s="1"/>
      <c r="B494" s="1"/>
      <c r="C494" s="1"/>
      <c r="D494" s="1"/>
      <c r="E494" s="1"/>
      <c r="F494" s="1"/>
      <c r="G494" s="1"/>
      <c r="H494" s="1"/>
      <c r="I494" s="1"/>
      <c r="J494" s="1"/>
      <c r="K494" s="1"/>
      <c r="L494" s="1"/>
      <c r="M494" s="103">
        <v>535.0</v>
      </c>
      <c r="N494" s="104" t="s">
        <v>1569</v>
      </c>
      <c r="O494" s="112">
        <v>16.0</v>
      </c>
      <c r="P494" s="60"/>
      <c r="Q494" s="60"/>
      <c r="R494" s="60"/>
      <c r="S494" s="60"/>
      <c r="T494" s="45" t="s">
        <v>1570</v>
      </c>
      <c r="U494" s="45" t="s">
        <v>1571</v>
      </c>
      <c r="V494" s="1"/>
      <c r="W494" s="1"/>
      <c r="X494" s="1"/>
      <c r="Y494" s="1"/>
      <c r="Z494" s="1"/>
    </row>
    <row r="495" ht="12.75" hidden="1" customHeight="1">
      <c r="A495" s="1"/>
      <c r="B495" s="1"/>
      <c r="C495" s="1"/>
      <c r="D495" s="1"/>
      <c r="E495" s="1"/>
      <c r="F495" s="1"/>
      <c r="G495" s="1"/>
      <c r="H495" s="1"/>
      <c r="I495" s="1"/>
      <c r="J495" s="1"/>
      <c r="K495" s="1"/>
      <c r="L495" s="1"/>
      <c r="M495" s="103">
        <v>536.0</v>
      </c>
      <c r="N495" s="104" t="s">
        <v>1572</v>
      </c>
      <c r="O495" s="112">
        <v>1.0</v>
      </c>
      <c r="P495" s="60"/>
      <c r="Q495" s="60"/>
      <c r="R495" s="60"/>
      <c r="S495" s="60"/>
      <c r="T495" s="45" t="s">
        <v>1573</v>
      </c>
      <c r="U495" s="45" t="s">
        <v>1574</v>
      </c>
      <c r="V495" s="1"/>
      <c r="W495" s="1"/>
      <c r="X495" s="1"/>
      <c r="Y495" s="1"/>
      <c r="Z495" s="1"/>
    </row>
    <row r="496" ht="12.75" hidden="1" customHeight="1">
      <c r="A496" s="1"/>
      <c r="B496" s="1"/>
      <c r="C496" s="1"/>
      <c r="D496" s="1"/>
      <c r="E496" s="1"/>
      <c r="F496" s="1"/>
      <c r="G496" s="1"/>
      <c r="H496" s="1"/>
      <c r="I496" s="1"/>
      <c r="J496" s="1"/>
      <c r="K496" s="1"/>
      <c r="L496" s="1"/>
      <c r="M496" s="103">
        <v>537.0</v>
      </c>
      <c r="N496" s="104" t="s">
        <v>925</v>
      </c>
      <c r="O496" s="112">
        <v>13.0</v>
      </c>
      <c r="P496" s="60"/>
      <c r="Q496" s="60"/>
      <c r="R496" s="60"/>
      <c r="S496" s="60"/>
      <c r="T496" s="45" t="s">
        <v>1575</v>
      </c>
      <c r="U496" s="45" t="s">
        <v>1576</v>
      </c>
      <c r="V496" s="1"/>
      <c r="W496" s="1"/>
      <c r="X496" s="1"/>
      <c r="Y496" s="1"/>
      <c r="Z496" s="1"/>
    </row>
    <row r="497" ht="12.75" hidden="1" customHeight="1">
      <c r="A497" s="1"/>
      <c r="B497" s="1"/>
      <c r="C497" s="1"/>
      <c r="D497" s="1"/>
      <c r="E497" s="1"/>
      <c r="F497" s="1"/>
      <c r="G497" s="1"/>
      <c r="H497" s="1"/>
      <c r="I497" s="1"/>
      <c r="J497" s="1"/>
      <c r="K497" s="1"/>
      <c r="L497" s="1"/>
      <c r="M497" s="103">
        <v>538.0</v>
      </c>
      <c r="N497" s="104" t="s">
        <v>1577</v>
      </c>
      <c r="O497" s="112">
        <v>8.0</v>
      </c>
      <c r="P497" s="60"/>
      <c r="Q497" s="60"/>
      <c r="R497" s="60"/>
      <c r="S497" s="60"/>
      <c r="T497" s="45" t="s">
        <v>1578</v>
      </c>
      <c r="U497" s="45" t="s">
        <v>1579</v>
      </c>
      <c r="V497" s="1"/>
      <c r="W497" s="1"/>
      <c r="X497" s="1"/>
      <c r="Y497" s="1"/>
      <c r="Z497" s="1"/>
    </row>
    <row r="498" ht="12.75" hidden="1" customHeight="1">
      <c r="A498" s="1"/>
      <c r="B498" s="1"/>
      <c r="C498" s="1"/>
      <c r="D498" s="1"/>
      <c r="E498" s="1"/>
      <c r="F498" s="1"/>
      <c r="G498" s="1"/>
      <c r="H498" s="1"/>
      <c r="I498" s="1"/>
      <c r="J498" s="1"/>
      <c r="K498" s="1"/>
      <c r="L498" s="1"/>
      <c r="M498" s="103">
        <v>539.0</v>
      </c>
      <c r="N498" s="104" t="s">
        <v>1580</v>
      </c>
      <c r="O498" s="112">
        <v>1.0</v>
      </c>
      <c r="P498" s="60"/>
      <c r="Q498" s="60"/>
      <c r="R498" s="60"/>
      <c r="S498" s="60"/>
      <c r="T498" s="45" t="s">
        <v>1581</v>
      </c>
      <c r="U498" s="45" t="s">
        <v>1582</v>
      </c>
      <c r="V498" s="1"/>
      <c r="W498" s="1"/>
      <c r="X498" s="1"/>
      <c r="Y498" s="1"/>
      <c r="Z498" s="1"/>
    </row>
    <row r="499" ht="12.75" hidden="1" customHeight="1">
      <c r="A499" s="1"/>
      <c r="B499" s="1"/>
      <c r="C499" s="1"/>
      <c r="D499" s="1"/>
      <c r="E499" s="1"/>
      <c r="F499" s="1"/>
      <c r="G499" s="1"/>
      <c r="H499" s="1"/>
      <c r="I499" s="1"/>
      <c r="J499" s="1"/>
      <c r="K499" s="1"/>
      <c r="L499" s="1"/>
      <c r="M499" s="103">
        <v>540.0</v>
      </c>
      <c r="N499" s="104" t="s">
        <v>1583</v>
      </c>
      <c r="O499" s="112">
        <v>1.0</v>
      </c>
      <c r="P499" s="60"/>
      <c r="Q499" s="60"/>
      <c r="R499" s="60"/>
      <c r="S499" s="60"/>
      <c r="T499" s="45" t="s">
        <v>1584</v>
      </c>
      <c r="U499" s="45" t="s">
        <v>1585</v>
      </c>
      <c r="V499" s="1"/>
      <c r="W499" s="1"/>
      <c r="X499" s="1"/>
      <c r="Y499" s="1"/>
      <c r="Z499" s="1"/>
    </row>
    <row r="500" ht="12.75" hidden="1" customHeight="1">
      <c r="A500" s="1"/>
      <c r="B500" s="1"/>
      <c r="C500" s="1"/>
      <c r="D500" s="1"/>
      <c r="E500" s="1"/>
      <c r="F500" s="1"/>
      <c r="G500" s="1"/>
      <c r="H500" s="1"/>
      <c r="I500" s="1"/>
      <c r="J500" s="1"/>
      <c r="K500" s="1"/>
      <c r="L500" s="1"/>
      <c r="M500" s="103">
        <v>541.0</v>
      </c>
      <c r="N500" s="104" t="s">
        <v>1586</v>
      </c>
      <c r="O500" s="112">
        <v>1.0</v>
      </c>
      <c r="P500" s="60"/>
      <c r="Q500" s="60"/>
      <c r="R500" s="60"/>
      <c r="S500" s="60"/>
      <c r="T500" s="45" t="s">
        <v>1587</v>
      </c>
      <c r="U500" s="45" t="s">
        <v>1588</v>
      </c>
      <c r="V500" s="1"/>
      <c r="W500" s="1"/>
      <c r="X500" s="1"/>
      <c r="Y500" s="1"/>
      <c r="Z500" s="1"/>
    </row>
    <row r="501" ht="12.75" hidden="1" customHeight="1">
      <c r="A501" s="1"/>
      <c r="B501" s="1"/>
      <c r="C501" s="1"/>
      <c r="D501" s="1"/>
      <c r="E501" s="1"/>
      <c r="F501" s="1"/>
      <c r="G501" s="1"/>
      <c r="H501" s="1"/>
      <c r="I501" s="1"/>
      <c r="J501" s="1"/>
      <c r="K501" s="1"/>
      <c r="L501" s="1"/>
      <c r="M501" s="103">
        <v>542.0</v>
      </c>
      <c r="N501" s="104" t="s">
        <v>1589</v>
      </c>
      <c r="O501" s="112">
        <v>1.0</v>
      </c>
      <c r="P501" s="60"/>
      <c r="Q501" s="60"/>
      <c r="R501" s="60"/>
      <c r="S501" s="60"/>
      <c r="T501" s="45" t="s">
        <v>1590</v>
      </c>
      <c r="U501" s="45" t="s">
        <v>1591</v>
      </c>
      <c r="V501" s="1"/>
      <c r="W501" s="1"/>
      <c r="X501" s="1"/>
      <c r="Y501" s="1"/>
      <c r="Z501" s="1"/>
    </row>
    <row r="502" ht="12.75" hidden="1" customHeight="1">
      <c r="A502" s="1"/>
      <c r="B502" s="1"/>
      <c r="C502" s="1"/>
      <c r="D502" s="1"/>
      <c r="E502" s="1"/>
      <c r="F502" s="1"/>
      <c r="G502" s="1"/>
      <c r="H502" s="1"/>
      <c r="I502" s="1"/>
      <c r="J502" s="1"/>
      <c r="K502" s="1"/>
      <c r="L502" s="1"/>
      <c r="M502" s="103">
        <v>543.0</v>
      </c>
      <c r="N502" s="104" t="s">
        <v>1592</v>
      </c>
      <c r="O502" s="112">
        <v>1.0</v>
      </c>
      <c r="P502" s="60"/>
      <c r="Q502" s="60"/>
      <c r="R502" s="60"/>
      <c r="S502" s="60"/>
      <c r="T502" s="45" t="s">
        <v>1593</v>
      </c>
      <c r="U502" s="45" t="s">
        <v>1594</v>
      </c>
      <c r="V502" s="1"/>
      <c r="W502" s="1"/>
      <c r="X502" s="1"/>
      <c r="Y502" s="1"/>
      <c r="Z502" s="1"/>
    </row>
    <row r="503" ht="12.75" hidden="1" customHeight="1">
      <c r="A503" s="1"/>
      <c r="B503" s="1"/>
      <c r="C503" s="1"/>
      <c r="D503" s="1"/>
      <c r="E503" s="1"/>
      <c r="F503" s="1"/>
      <c r="G503" s="1"/>
      <c r="H503" s="1"/>
      <c r="I503" s="1"/>
      <c r="J503" s="1"/>
      <c r="K503" s="1"/>
      <c r="L503" s="1"/>
      <c r="M503" s="103">
        <v>544.0</v>
      </c>
      <c r="N503" s="104" t="s">
        <v>1595</v>
      </c>
      <c r="O503" s="112">
        <v>1.0</v>
      </c>
      <c r="P503" s="60"/>
      <c r="Q503" s="60"/>
      <c r="R503" s="60"/>
      <c r="S503" s="60"/>
      <c r="T503" s="45" t="s">
        <v>1596</v>
      </c>
      <c r="U503" s="45" t="s">
        <v>1597</v>
      </c>
      <c r="V503" s="1"/>
      <c r="W503" s="1"/>
      <c r="X503" s="1"/>
      <c r="Y503" s="1"/>
      <c r="Z503" s="1"/>
    </row>
    <row r="504" ht="12.75" hidden="1" customHeight="1">
      <c r="A504" s="1"/>
      <c r="B504" s="1"/>
      <c r="C504" s="1"/>
      <c r="D504" s="1"/>
      <c r="E504" s="1"/>
      <c r="F504" s="1"/>
      <c r="G504" s="1"/>
      <c r="H504" s="1"/>
      <c r="I504" s="1"/>
      <c r="J504" s="1"/>
      <c r="K504" s="1"/>
      <c r="L504" s="1"/>
      <c r="M504" s="103">
        <v>545.0</v>
      </c>
      <c r="N504" s="104" t="s">
        <v>1598</v>
      </c>
      <c r="O504" s="112">
        <v>1.0</v>
      </c>
      <c r="P504" s="60"/>
      <c r="Q504" s="60"/>
      <c r="R504" s="60"/>
      <c r="S504" s="60"/>
      <c r="T504" s="45" t="s">
        <v>1599</v>
      </c>
      <c r="U504" s="45" t="s">
        <v>1600</v>
      </c>
      <c r="V504" s="1"/>
      <c r="W504" s="1"/>
      <c r="X504" s="1"/>
      <c r="Y504" s="1"/>
      <c r="Z504" s="1"/>
    </row>
    <row r="505" ht="12.75" hidden="1" customHeight="1">
      <c r="A505" s="1"/>
      <c r="B505" s="1"/>
      <c r="C505" s="1"/>
      <c r="D505" s="1"/>
      <c r="E505" s="1"/>
      <c r="F505" s="1"/>
      <c r="G505" s="1"/>
      <c r="H505" s="1"/>
      <c r="I505" s="1"/>
      <c r="J505" s="1"/>
      <c r="K505" s="1"/>
      <c r="L505" s="1"/>
      <c r="M505" s="103">
        <v>547.0</v>
      </c>
      <c r="N505" s="104" t="s">
        <v>1601</v>
      </c>
      <c r="O505" s="112">
        <v>1.0</v>
      </c>
      <c r="P505" s="60"/>
      <c r="Q505" s="60"/>
      <c r="R505" s="60"/>
      <c r="S505" s="60"/>
      <c r="T505" s="45" t="s">
        <v>1602</v>
      </c>
      <c r="U505" s="45" t="s">
        <v>1603</v>
      </c>
      <c r="V505" s="1"/>
      <c r="W505" s="1"/>
      <c r="X505" s="1"/>
      <c r="Y505" s="1"/>
      <c r="Z505" s="1"/>
    </row>
    <row r="506" ht="12.75" hidden="1" customHeight="1">
      <c r="A506" s="1"/>
      <c r="B506" s="1"/>
      <c r="C506" s="1"/>
      <c r="D506" s="1"/>
      <c r="E506" s="1"/>
      <c r="F506" s="1"/>
      <c r="G506" s="1"/>
      <c r="H506" s="1"/>
      <c r="I506" s="1"/>
      <c r="J506" s="1"/>
      <c r="K506" s="1"/>
      <c r="L506" s="1"/>
      <c r="M506" s="103">
        <v>548.0</v>
      </c>
      <c r="N506" s="104" t="s">
        <v>1604</v>
      </c>
      <c r="O506" s="112">
        <v>1.0</v>
      </c>
      <c r="P506" s="60"/>
      <c r="Q506" s="60"/>
      <c r="R506" s="60"/>
      <c r="S506" s="60"/>
      <c r="T506" s="45" t="s">
        <v>1605</v>
      </c>
      <c r="U506" s="45" t="s">
        <v>1606</v>
      </c>
      <c r="V506" s="1"/>
      <c r="W506" s="1"/>
      <c r="X506" s="1"/>
      <c r="Y506" s="1"/>
      <c r="Z506" s="1"/>
    </row>
    <row r="507" ht="12.75" hidden="1" customHeight="1">
      <c r="A507" s="1"/>
      <c r="B507" s="1"/>
      <c r="C507" s="1"/>
      <c r="D507" s="1"/>
      <c r="E507" s="1"/>
      <c r="F507" s="1"/>
      <c r="G507" s="1"/>
      <c r="H507" s="1"/>
      <c r="I507" s="1"/>
      <c r="J507" s="1"/>
      <c r="K507" s="1"/>
      <c r="L507" s="1"/>
      <c r="M507" s="103">
        <v>549.0</v>
      </c>
      <c r="N507" s="104" t="s">
        <v>1607</v>
      </c>
      <c r="O507" s="112">
        <v>1.0</v>
      </c>
      <c r="P507" s="60"/>
      <c r="Q507" s="60"/>
      <c r="R507" s="60"/>
      <c r="S507" s="60"/>
      <c r="T507" s="45" t="s">
        <v>1608</v>
      </c>
      <c r="U507" s="45" t="s">
        <v>1609</v>
      </c>
      <c r="V507" s="1"/>
      <c r="W507" s="1"/>
      <c r="X507" s="1"/>
      <c r="Y507" s="1"/>
      <c r="Z507" s="1"/>
    </row>
    <row r="508" ht="12.75" hidden="1" customHeight="1">
      <c r="A508" s="1"/>
      <c r="B508" s="1"/>
      <c r="C508" s="1"/>
      <c r="D508" s="1"/>
      <c r="E508" s="1"/>
      <c r="F508" s="1"/>
      <c r="G508" s="1"/>
      <c r="H508" s="1"/>
      <c r="I508" s="1"/>
      <c r="J508" s="1"/>
      <c r="K508" s="1"/>
      <c r="L508" s="1"/>
      <c r="M508" s="103">
        <v>550.0</v>
      </c>
      <c r="N508" s="104" t="s">
        <v>1610</v>
      </c>
      <c r="O508" s="112">
        <v>1.0</v>
      </c>
      <c r="P508" s="60"/>
      <c r="Q508" s="60"/>
      <c r="R508" s="60"/>
      <c r="S508" s="60"/>
      <c r="T508" s="45" t="s">
        <v>1611</v>
      </c>
      <c r="U508" s="45" t="s">
        <v>1612</v>
      </c>
      <c r="V508" s="1"/>
      <c r="W508" s="1"/>
      <c r="X508" s="1"/>
      <c r="Y508" s="1"/>
      <c r="Z508" s="1"/>
    </row>
    <row r="509" ht="12.75" hidden="1" customHeight="1">
      <c r="A509" s="1"/>
      <c r="B509" s="1"/>
      <c r="C509" s="1"/>
      <c r="D509" s="1"/>
      <c r="E509" s="1"/>
      <c r="F509" s="1"/>
      <c r="G509" s="1"/>
      <c r="H509" s="1"/>
      <c r="I509" s="1"/>
      <c r="J509" s="1"/>
      <c r="K509" s="1"/>
      <c r="L509" s="1"/>
      <c r="M509" s="103">
        <v>551.0</v>
      </c>
      <c r="N509" s="104" t="s">
        <v>1613</v>
      </c>
      <c r="O509" s="112">
        <v>1.0</v>
      </c>
      <c r="P509" s="60"/>
      <c r="Q509" s="60"/>
      <c r="R509" s="60"/>
      <c r="S509" s="60"/>
      <c r="T509" s="45" t="s">
        <v>1614</v>
      </c>
      <c r="U509" s="45" t="s">
        <v>1615</v>
      </c>
      <c r="V509" s="1"/>
      <c r="W509" s="1"/>
      <c r="X509" s="1"/>
      <c r="Y509" s="1"/>
      <c r="Z509" s="1"/>
    </row>
    <row r="510" ht="12.75" hidden="1" customHeight="1">
      <c r="A510" s="1"/>
      <c r="B510" s="1"/>
      <c r="C510" s="1"/>
      <c r="D510" s="1"/>
      <c r="E510" s="1"/>
      <c r="F510" s="1"/>
      <c r="G510" s="1"/>
      <c r="H510" s="1"/>
      <c r="I510" s="1"/>
      <c r="J510" s="1"/>
      <c r="K510" s="1"/>
      <c r="L510" s="1"/>
      <c r="M510" s="103">
        <v>552.0</v>
      </c>
      <c r="N510" s="104" t="s">
        <v>1616</v>
      </c>
      <c r="O510" s="112">
        <v>2.0</v>
      </c>
      <c r="P510" s="60"/>
      <c r="Q510" s="60"/>
      <c r="R510" s="60"/>
      <c r="S510" s="60"/>
      <c r="T510" s="45" t="s">
        <v>1617</v>
      </c>
      <c r="U510" s="45" t="s">
        <v>1618</v>
      </c>
      <c r="V510" s="1"/>
      <c r="W510" s="1"/>
      <c r="X510" s="1"/>
      <c r="Y510" s="1"/>
      <c r="Z510" s="1"/>
    </row>
    <row r="511" ht="12.75" hidden="1" customHeight="1">
      <c r="A511" s="1"/>
      <c r="B511" s="1"/>
      <c r="C511" s="1"/>
      <c r="D511" s="1"/>
      <c r="E511" s="1"/>
      <c r="F511" s="1"/>
      <c r="G511" s="1"/>
      <c r="H511" s="1"/>
      <c r="I511" s="1"/>
      <c r="J511" s="1"/>
      <c r="K511" s="1"/>
      <c r="L511" s="1"/>
      <c r="M511" s="103">
        <v>553.0</v>
      </c>
      <c r="N511" s="104" t="s">
        <v>1619</v>
      </c>
      <c r="O511" s="112">
        <v>2.0</v>
      </c>
      <c r="P511" s="60"/>
      <c r="Q511" s="60"/>
      <c r="R511" s="60"/>
      <c r="S511" s="60"/>
      <c r="T511" s="45" t="s">
        <v>1620</v>
      </c>
      <c r="U511" s="45" t="s">
        <v>1621</v>
      </c>
      <c r="V511" s="1"/>
      <c r="W511" s="1"/>
      <c r="X511" s="1"/>
      <c r="Y511" s="1"/>
      <c r="Z511" s="1"/>
    </row>
    <row r="512" ht="12.75" hidden="1" customHeight="1">
      <c r="A512" s="1"/>
      <c r="B512" s="1"/>
      <c r="C512" s="1"/>
      <c r="D512" s="1"/>
      <c r="E512" s="1"/>
      <c r="F512" s="1"/>
      <c r="G512" s="1"/>
      <c r="H512" s="1"/>
      <c r="I512" s="1"/>
      <c r="J512" s="1"/>
      <c r="K512" s="1"/>
      <c r="L512" s="1"/>
      <c r="M512" s="103">
        <v>554.0</v>
      </c>
      <c r="N512" s="104" t="s">
        <v>1622</v>
      </c>
      <c r="O512" s="112">
        <v>2.0</v>
      </c>
      <c r="P512" s="60"/>
      <c r="Q512" s="60"/>
      <c r="R512" s="60"/>
      <c r="S512" s="60"/>
      <c r="T512" s="45" t="s">
        <v>1623</v>
      </c>
      <c r="U512" s="45" t="s">
        <v>1624</v>
      </c>
      <c r="V512" s="1"/>
      <c r="W512" s="1"/>
      <c r="X512" s="1"/>
      <c r="Y512" s="1"/>
      <c r="Z512" s="1"/>
    </row>
    <row r="513" ht="12.75" hidden="1" customHeight="1">
      <c r="A513" s="1"/>
      <c r="B513" s="1"/>
      <c r="C513" s="1"/>
      <c r="D513" s="1"/>
      <c r="E513" s="1"/>
      <c r="F513" s="1"/>
      <c r="G513" s="1"/>
      <c r="H513" s="1"/>
      <c r="I513" s="1"/>
      <c r="J513" s="1"/>
      <c r="K513" s="1"/>
      <c r="L513" s="1"/>
      <c r="M513" s="103">
        <v>555.0</v>
      </c>
      <c r="N513" s="104" t="s">
        <v>1625</v>
      </c>
      <c r="O513" s="112">
        <v>3.0</v>
      </c>
      <c r="P513" s="60"/>
      <c r="Q513" s="60"/>
      <c r="R513" s="60"/>
      <c r="S513" s="60"/>
      <c r="T513" s="45" t="s">
        <v>1626</v>
      </c>
      <c r="U513" s="45" t="s">
        <v>1627</v>
      </c>
      <c r="V513" s="1"/>
      <c r="W513" s="1"/>
      <c r="X513" s="1"/>
      <c r="Y513" s="1"/>
      <c r="Z513" s="1"/>
    </row>
    <row r="514" ht="12.75" hidden="1" customHeight="1">
      <c r="A514" s="1"/>
      <c r="B514" s="1"/>
      <c r="C514" s="1"/>
      <c r="D514" s="1"/>
      <c r="E514" s="1"/>
      <c r="F514" s="1"/>
      <c r="G514" s="1"/>
      <c r="H514" s="1"/>
      <c r="I514" s="1"/>
      <c r="J514" s="1"/>
      <c r="K514" s="1"/>
      <c r="L514" s="1"/>
      <c r="M514" s="103">
        <v>556.0</v>
      </c>
      <c r="N514" s="104" t="s">
        <v>1628</v>
      </c>
      <c r="O514" s="112">
        <v>4.0</v>
      </c>
      <c r="P514" s="60"/>
      <c r="Q514" s="60"/>
      <c r="R514" s="60"/>
      <c r="S514" s="60"/>
      <c r="T514" s="45" t="s">
        <v>1629</v>
      </c>
      <c r="U514" s="45" t="s">
        <v>1630</v>
      </c>
      <c r="V514" s="1"/>
      <c r="W514" s="1"/>
      <c r="X514" s="1"/>
      <c r="Y514" s="1"/>
      <c r="Z514" s="1"/>
    </row>
    <row r="515" ht="12.75" hidden="1" customHeight="1">
      <c r="A515" s="1"/>
      <c r="B515" s="1"/>
      <c r="C515" s="1"/>
      <c r="D515" s="1"/>
      <c r="E515" s="1"/>
      <c r="F515" s="1"/>
      <c r="G515" s="1"/>
      <c r="H515" s="1"/>
      <c r="I515" s="1"/>
      <c r="J515" s="1"/>
      <c r="K515" s="1"/>
      <c r="L515" s="1"/>
      <c r="M515" s="103">
        <v>557.0</v>
      </c>
      <c r="N515" s="104" t="s">
        <v>1631</v>
      </c>
      <c r="O515" s="112">
        <v>4.0</v>
      </c>
      <c r="P515" s="60"/>
      <c r="Q515" s="60"/>
      <c r="R515" s="60"/>
      <c r="S515" s="60"/>
      <c r="T515" s="45" t="s">
        <v>1632</v>
      </c>
      <c r="U515" s="45" t="s">
        <v>1633</v>
      </c>
      <c r="V515" s="1"/>
      <c r="W515" s="1"/>
      <c r="X515" s="1"/>
      <c r="Y515" s="1"/>
      <c r="Z515" s="1"/>
    </row>
    <row r="516" ht="12.75" hidden="1" customHeight="1">
      <c r="A516" s="1"/>
      <c r="B516" s="1"/>
      <c r="C516" s="1"/>
      <c r="D516" s="1"/>
      <c r="E516" s="1"/>
      <c r="F516" s="1"/>
      <c r="G516" s="1"/>
      <c r="H516" s="1"/>
      <c r="I516" s="1"/>
      <c r="J516" s="1"/>
      <c r="K516" s="1"/>
      <c r="L516" s="1"/>
      <c r="M516" s="103">
        <v>558.0</v>
      </c>
      <c r="N516" s="104" t="s">
        <v>1634</v>
      </c>
      <c r="O516" s="112">
        <v>5.0</v>
      </c>
      <c r="P516" s="60"/>
      <c r="Q516" s="60"/>
      <c r="R516" s="60"/>
      <c r="S516" s="60"/>
      <c r="T516" s="45" t="s">
        <v>1635</v>
      </c>
      <c r="U516" s="45" t="s">
        <v>1636</v>
      </c>
      <c r="V516" s="1"/>
      <c r="W516" s="1"/>
      <c r="X516" s="1"/>
      <c r="Y516" s="1"/>
      <c r="Z516" s="1"/>
    </row>
    <row r="517" ht="12.75" hidden="1" customHeight="1">
      <c r="A517" s="1"/>
      <c r="B517" s="1"/>
      <c r="C517" s="1"/>
      <c r="D517" s="1"/>
      <c r="E517" s="1"/>
      <c r="F517" s="1"/>
      <c r="G517" s="1"/>
      <c r="H517" s="1"/>
      <c r="I517" s="1"/>
      <c r="J517" s="1"/>
      <c r="K517" s="1"/>
      <c r="L517" s="1"/>
      <c r="M517" s="103">
        <v>559.0</v>
      </c>
      <c r="N517" s="104" t="s">
        <v>1637</v>
      </c>
      <c r="O517" s="112">
        <v>6.0</v>
      </c>
      <c r="P517" s="60"/>
      <c r="Q517" s="60"/>
      <c r="R517" s="60"/>
      <c r="S517" s="60"/>
      <c r="T517" s="45" t="s">
        <v>1638</v>
      </c>
      <c r="U517" s="45" t="s">
        <v>1639</v>
      </c>
      <c r="V517" s="1"/>
      <c r="W517" s="1"/>
      <c r="X517" s="1"/>
      <c r="Y517" s="1"/>
      <c r="Z517" s="1"/>
    </row>
    <row r="518" ht="12.75" hidden="1" customHeight="1">
      <c r="A518" s="1"/>
      <c r="B518" s="1"/>
      <c r="C518" s="1"/>
      <c r="D518" s="1"/>
      <c r="E518" s="1"/>
      <c r="F518" s="1"/>
      <c r="G518" s="1"/>
      <c r="H518" s="1"/>
      <c r="I518" s="1"/>
      <c r="J518" s="1"/>
      <c r="K518" s="1"/>
      <c r="L518" s="1"/>
      <c r="M518" s="103">
        <v>560.0</v>
      </c>
      <c r="N518" s="104" t="s">
        <v>1640</v>
      </c>
      <c r="O518" s="112">
        <v>6.0</v>
      </c>
      <c r="P518" s="60"/>
      <c r="Q518" s="60"/>
      <c r="R518" s="60"/>
      <c r="S518" s="60"/>
      <c r="T518" s="45" t="s">
        <v>1641</v>
      </c>
      <c r="U518" s="45" t="s">
        <v>1642</v>
      </c>
      <c r="V518" s="1"/>
      <c r="W518" s="1"/>
      <c r="X518" s="1"/>
      <c r="Y518" s="1"/>
      <c r="Z518" s="1"/>
    </row>
    <row r="519" ht="12.75" hidden="1" customHeight="1">
      <c r="A519" s="1"/>
      <c r="B519" s="1"/>
      <c r="C519" s="1"/>
      <c r="D519" s="1"/>
      <c r="E519" s="1"/>
      <c r="F519" s="1"/>
      <c r="G519" s="1"/>
      <c r="H519" s="1"/>
      <c r="I519" s="1"/>
      <c r="J519" s="1"/>
      <c r="K519" s="1"/>
      <c r="L519" s="1"/>
      <c r="M519" s="103">
        <v>561.0</v>
      </c>
      <c r="N519" s="104" t="s">
        <v>1643</v>
      </c>
      <c r="O519" s="112">
        <v>6.0</v>
      </c>
      <c r="P519" s="60"/>
      <c r="Q519" s="60"/>
      <c r="R519" s="60"/>
      <c r="S519" s="60"/>
      <c r="T519" s="45" t="s">
        <v>1644</v>
      </c>
      <c r="U519" s="45" t="s">
        <v>1645</v>
      </c>
      <c r="V519" s="1"/>
      <c r="W519" s="1"/>
      <c r="X519" s="1"/>
      <c r="Y519" s="1"/>
      <c r="Z519" s="1"/>
    </row>
    <row r="520" ht="12.75" hidden="1" customHeight="1">
      <c r="A520" s="1"/>
      <c r="B520" s="1"/>
      <c r="C520" s="1"/>
      <c r="D520" s="1"/>
      <c r="E520" s="1"/>
      <c r="F520" s="1"/>
      <c r="G520" s="1"/>
      <c r="H520" s="1"/>
      <c r="I520" s="1"/>
      <c r="J520" s="1"/>
      <c r="K520" s="1"/>
      <c r="L520" s="1"/>
      <c r="M520" s="103">
        <v>562.0</v>
      </c>
      <c r="N520" s="104" t="s">
        <v>1646</v>
      </c>
      <c r="O520" s="112">
        <v>7.0</v>
      </c>
      <c r="P520" s="60"/>
      <c r="Q520" s="60"/>
      <c r="R520" s="60"/>
      <c r="S520" s="60"/>
      <c r="T520" s="45" t="s">
        <v>1647</v>
      </c>
      <c r="U520" s="45" t="s">
        <v>1648</v>
      </c>
      <c r="V520" s="1"/>
      <c r="W520" s="1"/>
      <c r="X520" s="1"/>
      <c r="Y520" s="1"/>
      <c r="Z520" s="1"/>
    </row>
    <row r="521" ht="12.75" hidden="1" customHeight="1">
      <c r="A521" s="1"/>
      <c r="B521" s="1"/>
      <c r="C521" s="1"/>
      <c r="D521" s="1"/>
      <c r="E521" s="1"/>
      <c r="F521" s="1"/>
      <c r="G521" s="1"/>
      <c r="H521" s="1"/>
      <c r="I521" s="1"/>
      <c r="J521" s="1"/>
      <c r="K521" s="1"/>
      <c r="L521" s="1"/>
      <c r="M521" s="103">
        <v>564.0</v>
      </c>
      <c r="N521" s="104" t="s">
        <v>1649</v>
      </c>
      <c r="O521" s="112">
        <v>7.0</v>
      </c>
      <c r="P521" s="60"/>
      <c r="Q521" s="60"/>
      <c r="R521" s="60"/>
      <c r="S521" s="60"/>
      <c r="T521" s="45" t="s">
        <v>1650</v>
      </c>
      <c r="U521" s="45" t="s">
        <v>1651</v>
      </c>
      <c r="V521" s="1"/>
      <c r="W521" s="1"/>
      <c r="X521" s="1"/>
      <c r="Y521" s="1"/>
      <c r="Z521" s="1"/>
    </row>
    <row r="522" ht="12.75" hidden="1" customHeight="1">
      <c r="A522" s="1"/>
      <c r="B522" s="1"/>
      <c r="C522" s="1"/>
      <c r="D522" s="1"/>
      <c r="E522" s="1"/>
      <c r="F522" s="1"/>
      <c r="G522" s="1"/>
      <c r="H522" s="1"/>
      <c r="I522" s="1"/>
      <c r="J522" s="1"/>
      <c r="K522" s="1"/>
      <c r="L522" s="1"/>
      <c r="M522" s="103">
        <v>565.0</v>
      </c>
      <c r="N522" s="104" t="s">
        <v>1652</v>
      </c>
      <c r="O522" s="112">
        <v>7.0</v>
      </c>
      <c r="P522" s="60"/>
      <c r="Q522" s="60"/>
      <c r="R522" s="60"/>
      <c r="S522" s="60"/>
      <c r="T522" s="45" t="s">
        <v>1653</v>
      </c>
      <c r="U522" s="45" t="s">
        <v>1654</v>
      </c>
      <c r="V522" s="1"/>
      <c r="W522" s="1"/>
      <c r="X522" s="1"/>
      <c r="Y522" s="1"/>
      <c r="Z522" s="1"/>
    </row>
    <row r="523" ht="12.75" hidden="1" customHeight="1">
      <c r="A523" s="1"/>
      <c r="B523" s="1"/>
      <c r="C523" s="1"/>
      <c r="D523" s="1"/>
      <c r="E523" s="1"/>
      <c r="F523" s="1"/>
      <c r="G523" s="1"/>
      <c r="H523" s="1"/>
      <c r="I523" s="1"/>
      <c r="J523" s="1"/>
      <c r="K523" s="1"/>
      <c r="L523" s="1"/>
      <c r="M523" s="103">
        <v>566.0</v>
      </c>
      <c r="N523" s="104" t="s">
        <v>1655</v>
      </c>
      <c r="O523" s="112">
        <v>7.0</v>
      </c>
      <c r="P523" s="60"/>
      <c r="Q523" s="60"/>
      <c r="R523" s="60"/>
      <c r="S523" s="60"/>
      <c r="T523" s="45" t="s">
        <v>1656</v>
      </c>
      <c r="U523" s="45" t="s">
        <v>1657</v>
      </c>
      <c r="V523" s="1"/>
      <c r="W523" s="1"/>
      <c r="X523" s="1"/>
      <c r="Y523" s="1"/>
      <c r="Z523" s="1"/>
    </row>
    <row r="524" ht="12.75" hidden="1" customHeight="1">
      <c r="A524" s="1"/>
      <c r="B524" s="1"/>
      <c r="C524" s="1"/>
      <c r="D524" s="1"/>
      <c r="E524" s="1"/>
      <c r="F524" s="1"/>
      <c r="G524" s="1"/>
      <c r="H524" s="1"/>
      <c r="I524" s="1"/>
      <c r="J524" s="1"/>
      <c r="K524" s="1"/>
      <c r="L524" s="1"/>
      <c r="M524" s="103">
        <v>567.0</v>
      </c>
      <c r="N524" s="104" t="s">
        <v>1658</v>
      </c>
      <c r="O524" s="112">
        <v>12.0</v>
      </c>
      <c r="P524" s="60"/>
      <c r="Q524" s="60"/>
      <c r="R524" s="60"/>
      <c r="S524" s="60"/>
      <c r="T524" s="45" t="s">
        <v>1659</v>
      </c>
      <c r="U524" s="45" t="s">
        <v>1660</v>
      </c>
      <c r="V524" s="1"/>
      <c r="W524" s="1"/>
      <c r="X524" s="1"/>
      <c r="Y524" s="1"/>
      <c r="Z524" s="1"/>
    </row>
    <row r="525" ht="12.75" hidden="1" customHeight="1">
      <c r="A525" s="1"/>
      <c r="B525" s="1"/>
      <c r="C525" s="1"/>
      <c r="D525" s="1"/>
      <c r="E525" s="1"/>
      <c r="F525" s="1"/>
      <c r="G525" s="1"/>
      <c r="H525" s="1"/>
      <c r="I525" s="1"/>
      <c r="J525" s="1"/>
      <c r="K525" s="1"/>
      <c r="L525" s="1"/>
      <c r="M525" s="103">
        <v>568.0</v>
      </c>
      <c r="N525" s="104" t="s">
        <v>1661</v>
      </c>
      <c r="O525" s="112">
        <v>12.0</v>
      </c>
      <c r="P525" s="60"/>
      <c r="Q525" s="60"/>
      <c r="R525" s="60"/>
      <c r="S525" s="60"/>
      <c r="T525" s="45" t="s">
        <v>1662</v>
      </c>
      <c r="U525" s="45" t="s">
        <v>1663</v>
      </c>
      <c r="V525" s="1"/>
      <c r="W525" s="1"/>
      <c r="X525" s="1"/>
      <c r="Y525" s="1"/>
      <c r="Z525" s="1"/>
    </row>
    <row r="526" ht="12.75" hidden="1" customHeight="1">
      <c r="A526" s="1"/>
      <c r="B526" s="1"/>
      <c r="C526" s="1"/>
      <c r="D526" s="1"/>
      <c r="E526" s="1"/>
      <c r="F526" s="1"/>
      <c r="G526" s="1"/>
      <c r="H526" s="1"/>
      <c r="I526" s="1"/>
      <c r="J526" s="1"/>
      <c r="K526" s="1"/>
      <c r="L526" s="1"/>
      <c r="M526" s="103">
        <v>569.0</v>
      </c>
      <c r="N526" s="104" t="s">
        <v>1664</v>
      </c>
      <c r="O526" s="112">
        <v>12.0</v>
      </c>
      <c r="P526" s="60"/>
      <c r="Q526" s="60"/>
      <c r="R526" s="60"/>
      <c r="S526" s="60"/>
      <c r="T526" s="45" t="s">
        <v>1665</v>
      </c>
      <c r="U526" s="45" t="s">
        <v>1666</v>
      </c>
      <c r="V526" s="1"/>
      <c r="W526" s="1"/>
      <c r="X526" s="1"/>
      <c r="Y526" s="1"/>
      <c r="Z526" s="1"/>
    </row>
    <row r="527" ht="12.75" hidden="1" customHeight="1">
      <c r="A527" s="1"/>
      <c r="B527" s="1"/>
      <c r="C527" s="1"/>
      <c r="D527" s="1"/>
      <c r="E527" s="1"/>
      <c r="F527" s="1"/>
      <c r="G527" s="1"/>
      <c r="H527" s="1"/>
      <c r="I527" s="1"/>
      <c r="J527" s="1"/>
      <c r="K527" s="1"/>
      <c r="L527" s="1"/>
      <c r="M527" s="103">
        <v>570.0</v>
      </c>
      <c r="N527" s="104" t="s">
        <v>1667</v>
      </c>
      <c r="O527" s="112">
        <v>12.0</v>
      </c>
      <c r="P527" s="60"/>
      <c r="Q527" s="60"/>
      <c r="R527" s="60"/>
      <c r="S527" s="60"/>
      <c r="T527" s="45" t="s">
        <v>1668</v>
      </c>
      <c r="U527" s="45" t="s">
        <v>1669</v>
      </c>
      <c r="V527" s="1"/>
      <c r="W527" s="1"/>
      <c r="X527" s="1"/>
      <c r="Y527" s="1"/>
      <c r="Z527" s="1"/>
    </row>
    <row r="528" ht="12.75" hidden="1" customHeight="1">
      <c r="A528" s="1"/>
      <c r="B528" s="1"/>
      <c r="C528" s="1"/>
      <c r="D528" s="1"/>
      <c r="E528" s="1"/>
      <c r="F528" s="1"/>
      <c r="G528" s="1"/>
      <c r="H528" s="1"/>
      <c r="I528" s="1"/>
      <c r="J528" s="1"/>
      <c r="K528" s="1"/>
      <c r="L528" s="1"/>
      <c r="M528" s="103">
        <v>571.0</v>
      </c>
      <c r="N528" s="104" t="s">
        <v>1670</v>
      </c>
      <c r="O528" s="112">
        <v>13.0</v>
      </c>
      <c r="P528" s="60"/>
      <c r="Q528" s="60"/>
      <c r="R528" s="60"/>
      <c r="S528" s="60"/>
      <c r="T528" s="45" t="s">
        <v>1671</v>
      </c>
      <c r="U528" s="45" t="s">
        <v>1672</v>
      </c>
      <c r="V528" s="1"/>
      <c r="W528" s="1"/>
      <c r="X528" s="1"/>
      <c r="Y528" s="1"/>
      <c r="Z528" s="1"/>
    </row>
    <row r="529" ht="12.75" hidden="1" customHeight="1">
      <c r="A529" s="1"/>
      <c r="B529" s="1"/>
      <c r="C529" s="1"/>
      <c r="D529" s="1"/>
      <c r="E529" s="1"/>
      <c r="F529" s="1"/>
      <c r="G529" s="1"/>
      <c r="H529" s="1"/>
      <c r="I529" s="1"/>
      <c r="J529" s="1"/>
      <c r="K529" s="1"/>
      <c r="L529" s="1"/>
      <c r="M529" s="103">
        <v>572.0</v>
      </c>
      <c r="N529" s="104" t="s">
        <v>1673</v>
      </c>
      <c r="O529" s="112">
        <v>13.0</v>
      </c>
      <c r="P529" s="60"/>
      <c r="Q529" s="60"/>
      <c r="R529" s="60"/>
      <c r="S529" s="60"/>
      <c r="T529" s="45" t="s">
        <v>1674</v>
      </c>
      <c r="U529" s="45" t="s">
        <v>1675</v>
      </c>
      <c r="V529" s="1"/>
      <c r="W529" s="1"/>
      <c r="X529" s="1"/>
      <c r="Y529" s="1"/>
      <c r="Z529" s="1"/>
    </row>
    <row r="530" ht="12.75" hidden="1" customHeight="1">
      <c r="A530" s="1"/>
      <c r="B530" s="1"/>
      <c r="C530" s="1"/>
      <c r="D530" s="1"/>
      <c r="E530" s="1"/>
      <c r="F530" s="1"/>
      <c r="G530" s="1"/>
      <c r="H530" s="1"/>
      <c r="I530" s="1"/>
      <c r="J530" s="1"/>
      <c r="K530" s="1"/>
      <c r="L530" s="1"/>
      <c r="M530" s="103">
        <v>573.0</v>
      </c>
      <c r="N530" s="104" t="s">
        <v>1676</v>
      </c>
      <c r="O530" s="112">
        <v>13.0</v>
      </c>
      <c r="P530" s="60"/>
      <c r="Q530" s="60"/>
      <c r="R530" s="60"/>
      <c r="S530" s="60"/>
      <c r="T530" s="45" t="s">
        <v>1677</v>
      </c>
      <c r="U530" s="45" t="s">
        <v>1678</v>
      </c>
      <c r="V530" s="1"/>
      <c r="W530" s="1"/>
      <c r="X530" s="1"/>
      <c r="Y530" s="1"/>
      <c r="Z530" s="1"/>
    </row>
    <row r="531" ht="12.75" hidden="1" customHeight="1">
      <c r="A531" s="1"/>
      <c r="B531" s="1"/>
      <c r="C531" s="1"/>
      <c r="D531" s="1"/>
      <c r="E531" s="1"/>
      <c r="F531" s="1"/>
      <c r="G531" s="1"/>
      <c r="H531" s="1"/>
      <c r="I531" s="1"/>
      <c r="J531" s="1"/>
      <c r="K531" s="1"/>
      <c r="L531" s="1"/>
      <c r="M531" s="103">
        <v>574.0</v>
      </c>
      <c r="N531" s="104" t="s">
        <v>1679</v>
      </c>
      <c r="O531" s="112">
        <v>13.0</v>
      </c>
      <c r="P531" s="60"/>
      <c r="Q531" s="60"/>
      <c r="R531" s="60"/>
      <c r="S531" s="60"/>
      <c r="T531" s="45" t="s">
        <v>1680</v>
      </c>
      <c r="U531" s="45" t="s">
        <v>1681</v>
      </c>
      <c r="V531" s="1"/>
      <c r="W531" s="1"/>
      <c r="X531" s="1"/>
      <c r="Y531" s="1"/>
      <c r="Z531" s="1"/>
    </row>
    <row r="532" ht="12.75" hidden="1" customHeight="1">
      <c r="A532" s="1"/>
      <c r="B532" s="1"/>
      <c r="C532" s="1"/>
      <c r="D532" s="1"/>
      <c r="E532" s="1"/>
      <c r="F532" s="1"/>
      <c r="G532" s="1"/>
      <c r="H532" s="1"/>
      <c r="I532" s="1"/>
      <c r="J532" s="1"/>
      <c r="K532" s="1"/>
      <c r="L532" s="1"/>
      <c r="M532" s="103">
        <v>575.0</v>
      </c>
      <c r="N532" s="104" t="s">
        <v>1682</v>
      </c>
      <c r="O532" s="112">
        <v>13.0</v>
      </c>
      <c r="P532" s="60"/>
      <c r="Q532" s="60"/>
      <c r="R532" s="60"/>
      <c r="S532" s="60"/>
      <c r="T532" s="45" t="s">
        <v>1683</v>
      </c>
      <c r="U532" s="45" t="s">
        <v>1684</v>
      </c>
      <c r="V532" s="1"/>
      <c r="W532" s="1"/>
      <c r="X532" s="1"/>
      <c r="Y532" s="1"/>
      <c r="Z532" s="1"/>
    </row>
    <row r="533" ht="12.75" hidden="1" customHeight="1">
      <c r="A533" s="1"/>
      <c r="B533" s="1"/>
      <c r="C533" s="1"/>
      <c r="D533" s="1"/>
      <c r="E533" s="1"/>
      <c r="F533" s="1"/>
      <c r="G533" s="1"/>
      <c r="H533" s="1"/>
      <c r="I533" s="1"/>
      <c r="J533" s="1"/>
      <c r="K533" s="1"/>
      <c r="L533" s="1"/>
      <c r="M533" s="103">
        <v>576.0</v>
      </c>
      <c r="N533" s="104" t="s">
        <v>1685</v>
      </c>
      <c r="O533" s="112">
        <v>14.0</v>
      </c>
      <c r="P533" s="60"/>
      <c r="Q533" s="60"/>
      <c r="R533" s="60"/>
      <c r="S533" s="60"/>
      <c r="T533" s="45" t="s">
        <v>1686</v>
      </c>
      <c r="U533" s="45" t="s">
        <v>1687</v>
      </c>
      <c r="V533" s="1"/>
      <c r="W533" s="1"/>
      <c r="X533" s="1"/>
      <c r="Y533" s="1"/>
      <c r="Z533" s="1"/>
    </row>
    <row r="534" ht="12.75" hidden="1" customHeight="1">
      <c r="A534" s="1"/>
      <c r="B534" s="1"/>
      <c r="C534" s="1"/>
      <c r="D534" s="1"/>
      <c r="E534" s="1"/>
      <c r="F534" s="1"/>
      <c r="G534" s="1"/>
      <c r="H534" s="1"/>
      <c r="I534" s="1"/>
      <c r="J534" s="1"/>
      <c r="K534" s="1"/>
      <c r="L534" s="1"/>
      <c r="M534" s="103">
        <v>578.0</v>
      </c>
      <c r="N534" s="104" t="s">
        <v>1688</v>
      </c>
      <c r="O534" s="112">
        <v>14.0</v>
      </c>
      <c r="P534" s="60"/>
      <c r="Q534" s="60"/>
      <c r="R534" s="60"/>
      <c r="S534" s="60"/>
      <c r="T534" s="45" t="s">
        <v>1689</v>
      </c>
      <c r="U534" s="45" t="s">
        <v>1690</v>
      </c>
      <c r="V534" s="1"/>
      <c r="W534" s="1"/>
      <c r="X534" s="1"/>
      <c r="Y534" s="1"/>
      <c r="Z534" s="1"/>
    </row>
    <row r="535" ht="12.75" hidden="1" customHeight="1">
      <c r="A535" s="1"/>
      <c r="B535" s="1"/>
      <c r="C535" s="1"/>
      <c r="D535" s="1"/>
      <c r="E535" s="1"/>
      <c r="F535" s="1"/>
      <c r="G535" s="1"/>
      <c r="H535" s="1"/>
      <c r="I535" s="1"/>
      <c r="J535" s="1"/>
      <c r="K535" s="1"/>
      <c r="L535" s="1"/>
      <c r="M535" s="103">
        <v>579.0</v>
      </c>
      <c r="N535" s="104" t="s">
        <v>1691</v>
      </c>
      <c r="O535" s="112">
        <v>14.0</v>
      </c>
      <c r="P535" s="60"/>
      <c r="Q535" s="60"/>
      <c r="R535" s="60"/>
      <c r="S535" s="60"/>
      <c r="T535" s="45" t="s">
        <v>1692</v>
      </c>
      <c r="U535" s="45" t="s">
        <v>1693</v>
      </c>
      <c r="V535" s="1"/>
      <c r="W535" s="1"/>
      <c r="X535" s="1"/>
      <c r="Y535" s="1"/>
      <c r="Z535" s="1"/>
    </row>
    <row r="536" ht="12.75" hidden="1" customHeight="1">
      <c r="A536" s="1"/>
      <c r="B536" s="1"/>
      <c r="C536" s="1"/>
      <c r="D536" s="1"/>
      <c r="E536" s="1"/>
      <c r="F536" s="1"/>
      <c r="G536" s="1"/>
      <c r="H536" s="1"/>
      <c r="I536" s="1"/>
      <c r="J536" s="1"/>
      <c r="K536" s="1"/>
      <c r="L536" s="1"/>
      <c r="M536" s="103">
        <v>581.0</v>
      </c>
      <c r="N536" s="104" t="s">
        <v>1694</v>
      </c>
      <c r="O536" s="112">
        <v>15.0</v>
      </c>
      <c r="P536" s="60"/>
      <c r="Q536" s="60"/>
      <c r="R536" s="60"/>
      <c r="S536" s="60"/>
      <c r="T536" s="45" t="s">
        <v>1695</v>
      </c>
      <c r="U536" s="45" t="s">
        <v>1696</v>
      </c>
      <c r="V536" s="1"/>
      <c r="W536" s="1"/>
      <c r="X536" s="1"/>
      <c r="Y536" s="1"/>
      <c r="Z536" s="1"/>
    </row>
    <row r="537" ht="12.75" hidden="1" customHeight="1">
      <c r="A537" s="1"/>
      <c r="B537" s="1"/>
      <c r="C537" s="1"/>
      <c r="D537" s="1"/>
      <c r="E537" s="1"/>
      <c r="F537" s="1"/>
      <c r="G537" s="1"/>
      <c r="H537" s="1"/>
      <c r="I537" s="1"/>
      <c r="J537" s="1"/>
      <c r="K537" s="1"/>
      <c r="L537" s="1"/>
      <c r="M537" s="103">
        <v>582.0</v>
      </c>
      <c r="N537" s="104" t="s">
        <v>1697</v>
      </c>
      <c r="O537" s="112">
        <v>15.0</v>
      </c>
      <c r="P537" s="60"/>
      <c r="Q537" s="60"/>
      <c r="R537" s="60"/>
      <c r="S537" s="60"/>
      <c r="T537" s="45" t="s">
        <v>1698</v>
      </c>
      <c r="U537" s="45" t="s">
        <v>1699</v>
      </c>
      <c r="V537" s="1"/>
      <c r="W537" s="1"/>
      <c r="X537" s="1"/>
      <c r="Y537" s="1"/>
      <c r="Z537" s="1"/>
    </row>
    <row r="538" ht="12.75" hidden="1" customHeight="1">
      <c r="A538" s="1"/>
      <c r="B538" s="1"/>
      <c r="C538" s="1"/>
      <c r="D538" s="1"/>
      <c r="E538" s="1"/>
      <c r="F538" s="1"/>
      <c r="G538" s="1"/>
      <c r="H538" s="1"/>
      <c r="I538" s="1"/>
      <c r="J538" s="1"/>
      <c r="K538" s="1"/>
      <c r="L538" s="1"/>
      <c r="M538" s="103">
        <v>583.0</v>
      </c>
      <c r="N538" s="104" t="s">
        <v>1679</v>
      </c>
      <c r="O538" s="112">
        <v>16.0</v>
      </c>
      <c r="P538" s="60"/>
      <c r="Q538" s="60"/>
      <c r="R538" s="60"/>
      <c r="S538" s="60"/>
      <c r="T538" s="45" t="s">
        <v>1700</v>
      </c>
      <c r="U538" s="45" t="s">
        <v>1701</v>
      </c>
      <c r="V538" s="1"/>
      <c r="W538" s="1"/>
      <c r="X538" s="1"/>
      <c r="Y538" s="1"/>
      <c r="Z538" s="1"/>
    </row>
    <row r="539" ht="12.75" hidden="1" customHeight="1">
      <c r="A539" s="1"/>
      <c r="B539" s="1"/>
      <c r="C539" s="1"/>
      <c r="D539" s="1"/>
      <c r="E539" s="1"/>
      <c r="F539" s="1"/>
      <c r="G539" s="1"/>
      <c r="H539" s="1"/>
      <c r="I539" s="1"/>
      <c r="J539" s="1"/>
      <c r="K539" s="1"/>
      <c r="L539" s="1"/>
      <c r="M539" s="103">
        <v>584.0</v>
      </c>
      <c r="N539" s="104" t="s">
        <v>1702</v>
      </c>
      <c r="O539" s="112">
        <v>16.0</v>
      </c>
      <c r="P539" s="60"/>
      <c r="Q539" s="60"/>
      <c r="R539" s="60"/>
      <c r="S539" s="60"/>
      <c r="T539" s="45" t="s">
        <v>1703</v>
      </c>
      <c r="U539" s="45" t="s">
        <v>1704</v>
      </c>
      <c r="V539" s="1"/>
      <c r="W539" s="1"/>
      <c r="X539" s="1"/>
      <c r="Y539" s="1"/>
      <c r="Z539" s="1"/>
    </row>
    <row r="540" ht="12.75" hidden="1" customHeight="1">
      <c r="A540" s="1"/>
      <c r="B540" s="1"/>
      <c r="C540" s="1"/>
      <c r="D540" s="1"/>
      <c r="E540" s="1"/>
      <c r="F540" s="1"/>
      <c r="G540" s="1"/>
      <c r="H540" s="1"/>
      <c r="I540" s="1"/>
      <c r="J540" s="1"/>
      <c r="K540" s="1"/>
      <c r="L540" s="1"/>
      <c r="M540" s="103">
        <v>585.0</v>
      </c>
      <c r="N540" s="104" t="s">
        <v>1705</v>
      </c>
      <c r="O540" s="112">
        <v>17.0</v>
      </c>
      <c r="P540" s="60"/>
      <c r="Q540" s="60"/>
      <c r="R540" s="60"/>
      <c r="S540" s="60"/>
      <c r="T540" s="45" t="s">
        <v>1706</v>
      </c>
      <c r="U540" s="45" t="s">
        <v>1707</v>
      </c>
      <c r="V540" s="1"/>
      <c r="W540" s="1"/>
      <c r="X540" s="1"/>
      <c r="Y540" s="1"/>
      <c r="Z540" s="1"/>
    </row>
    <row r="541" ht="12.75" hidden="1" customHeight="1">
      <c r="A541" s="1"/>
      <c r="B541" s="1"/>
      <c r="C541" s="1"/>
      <c r="D541" s="1"/>
      <c r="E541" s="1"/>
      <c r="F541" s="1"/>
      <c r="G541" s="1"/>
      <c r="H541" s="1"/>
      <c r="I541" s="1"/>
      <c r="J541" s="1"/>
      <c r="K541" s="1"/>
      <c r="L541" s="1"/>
      <c r="M541" s="103">
        <v>586.0</v>
      </c>
      <c r="N541" s="104" t="s">
        <v>1708</v>
      </c>
      <c r="O541" s="112">
        <v>17.0</v>
      </c>
      <c r="P541" s="60"/>
      <c r="Q541" s="60"/>
      <c r="R541" s="60"/>
      <c r="S541" s="60"/>
      <c r="T541" s="45" t="s">
        <v>1709</v>
      </c>
      <c r="U541" s="45" t="s">
        <v>1710</v>
      </c>
      <c r="V541" s="1"/>
      <c r="W541" s="1"/>
      <c r="X541" s="1"/>
      <c r="Y541" s="1"/>
      <c r="Z541" s="1"/>
    </row>
    <row r="542" ht="12.75" hidden="1" customHeight="1">
      <c r="A542" s="1"/>
      <c r="B542" s="1"/>
      <c r="C542" s="1"/>
      <c r="D542" s="1"/>
      <c r="E542" s="1"/>
      <c r="F542" s="1"/>
      <c r="G542" s="1"/>
      <c r="H542" s="1"/>
      <c r="I542" s="1"/>
      <c r="J542" s="1"/>
      <c r="K542" s="1"/>
      <c r="L542" s="1"/>
      <c r="M542" s="103">
        <v>587.0</v>
      </c>
      <c r="N542" s="104" t="s">
        <v>1711</v>
      </c>
      <c r="O542" s="112">
        <v>17.0</v>
      </c>
      <c r="P542" s="60"/>
      <c r="Q542" s="60"/>
      <c r="R542" s="60"/>
      <c r="S542" s="60"/>
      <c r="T542" s="45" t="s">
        <v>1712</v>
      </c>
      <c r="U542" s="45" t="s">
        <v>1713</v>
      </c>
      <c r="V542" s="1"/>
      <c r="W542" s="1"/>
      <c r="X542" s="1"/>
      <c r="Y542" s="1"/>
      <c r="Z542" s="1"/>
    </row>
    <row r="543" ht="12.75" hidden="1" customHeight="1">
      <c r="A543" s="1"/>
      <c r="B543" s="1"/>
      <c r="C543" s="1"/>
      <c r="D543" s="1"/>
      <c r="E543" s="1"/>
      <c r="F543" s="1"/>
      <c r="G543" s="1"/>
      <c r="H543" s="1"/>
      <c r="I543" s="1"/>
      <c r="J543" s="1"/>
      <c r="K543" s="1"/>
      <c r="L543" s="1"/>
      <c r="M543" s="103">
        <v>588.0</v>
      </c>
      <c r="N543" s="104" t="s">
        <v>1714</v>
      </c>
      <c r="O543" s="112">
        <v>17.0</v>
      </c>
      <c r="P543" s="60"/>
      <c r="Q543" s="60"/>
      <c r="R543" s="60"/>
      <c r="S543" s="60"/>
      <c r="T543" s="45" t="s">
        <v>1715</v>
      </c>
      <c r="U543" s="45" t="s">
        <v>1716</v>
      </c>
      <c r="V543" s="1"/>
      <c r="W543" s="1"/>
      <c r="X543" s="1"/>
      <c r="Y543" s="1"/>
      <c r="Z543" s="1"/>
    </row>
    <row r="544" ht="12.75" hidden="1" customHeight="1">
      <c r="A544" s="1"/>
      <c r="B544" s="1"/>
      <c r="C544" s="1"/>
      <c r="D544" s="1"/>
      <c r="E544" s="1"/>
      <c r="F544" s="1"/>
      <c r="G544" s="1"/>
      <c r="H544" s="1"/>
      <c r="I544" s="1"/>
      <c r="J544" s="1"/>
      <c r="K544" s="1"/>
      <c r="L544" s="1"/>
      <c r="M544" s="103">
        <v>589.0</v>
      </c>
      <c r="N544" s="104" t="s">
        <v>1717</v>
      </c>
      <c r="O544" s="112">
        <v>17.0</v>
      </c>
      <c r="P544" s="60"/>
      <c r="Q544" s="60"/>
      <c r="R544" s="60"/>
      <c r="S544" s="60"/>
      <c r="T544" s="45" t="s">
        <v>1718</v>
      </c>
      <c r="U544" s="45" t="s">
        <v>1719</v>
      </c>
      <c r="V544" s="1"/>
      <c r="W544" s="1"/>
      <c r="X544" s="1"/>
      <c r="Y544" s="1"/>
      <c r="Z544" s="1"/>
    </row>
    <row r="545" ht="12.75" hidden="1" customHeight="1">
      <c r="A545" s="1"/>
      <c r="B545" s="1"/>
      <c r="C545" s="1"/>
      <c r="D545" s="1"/>
      <c r="E545" s="1"/>
      <c r="F545" s="1"/>
      <c r="G545" s="1"/>
      <c r="H545" s="1"/>
      <c r="I545" s="1"/>
      <c r="J545" s="1"/>
      <c r="K545" s="1"/>
      <c r="L545" s="1"/>
      <c r="M545" s="103">
        <v>590.0</v>
      </c>
      <c r="N545" s="104" t="s">
        <v>1720</v>
      </c>
      <c r="O545" s="112">
        <v>17.0</v>
      </c>
      <c r="P545" s="60"/>
      <c r="Q545" s="60"/>
      <c r="R545" s="60"/>
      <c r="S545" s="60"/>
      <c r="T545" s="45" t="s">
        <v>1721</v>
      </c>
      <c r="U545" s="45" t="s">
        <v>1722</v>
      </c>
      <c r="V545" s="1"/>
      <c r="W545" s="1"/>
      <c r="X545" s="1"/>
      <c r="Y545" s="1"/>
      <c r="Z545" s="1"/>
    </row>
    <row r="546" ht="12.75" hidden="1" customHeight="1">
      <c r="A546" s="1"/>
      <c r="B546" s="1"/>
      <c r="C546" s="1"/>
      <c r="D546" s="1"/>
      <c r="E546" s="1"/>
      <c r="F546" s="1"/>
      <c r="G546" s="1"/>
      <c r="H546" s="1"/>
      <c r="I546" s="1"/>
      <c r="J546" s="1"/>
      <c r="K546" s="1"/>
      <c r="L546" s="1"/>
      <c r="M546" s="103">
        <v>591.0</v>
      </c>
      <c r="N546" s="104" t="s">
        <v>1723</v>
      </c>
      <c r="O546" s="112">
        <v>17.0</v>
      </c>
      <c r="P546" s="60"/>
      <c r="Q546" s="60"/>
      <c r="R546" s="60"/>
      <c r="S546" s="60"/>
      <c r="T546" s="45" t="s">
        <v>1724</v>
      </c>
      <c r="U546" s="45" t="s">
        <v>1725</v>
      </c>
      <c r="V546" s="1"/>
      <c r="W546" s="1"/>
      <c r="X546" s="1"/>
      <c r="Y546" s="1"/>
      <c r="Z546" s="1"/>
    </row>
    <row r="547" ht="12.75" hidden="1" customHeight="1">
      <c r="A547" s="1"/>
      <c r="B547" s="1"/>
      <c r="C547" s="1"/>
      <c r="D547" s="1"/>
      <c r="E547" s="1"/>
      <c r="F547" s="1"/>
      <c r="G547" s="1"/>
      <c r="H547" s="1"/>
      <c r="I547" s="1"/>
      <c r="J547" s="1"/>
      <c r="K547" s="1"/>
      <c r="L547" s="1"/>
      <c r="M547" s="103">
        <v>592.0</v>
      </c>
      <c r="N547" s="104" t="s">
        <v>1726</v>
      </c>
      <c r="O547" s="112">
        <v>17.0</v>
      </c>
      <c r="P547" s="60"/>
      <c r="Q547" s="60"/>
      <c r="R547" s="60"/>
      <c r="S547" s="60"/>
      <c r="T547" s="45" t="s">
        <v>1727</v>
      </c>
      <c r="U547" s="45" t="s">
        <v>1728</v>
      </c>
      <c r="V547" s="1"/>
      <c r="W547" s="1"/>
      <c r="X547" s="1"/>
      <c r="Y547" s="1"/>
      <c r="Z547" s="1"/>
    </row>
    <row r="548" ht="12.75" hidden="1" customHeight="1">
      <c r="A548" s="1"/>
      <c r="B548" s="1"/>
      <c r="C548" s="1"/>
      <c r="D548" s="1"/>
      <c r="E548" s="1"/>
      <c r="F548" s="1"/>
      <c r="G548" s="1"/>
      <c r="H548" s="1"/>
      <c r="I548" s="1"/>
      <c r="J548" s="1"/>
      <c r="K548" s="1"/>
      <c r="L548" s="1"/>
      <c r="M548" s="103">
        <v>593.0</v>
      </c>
      <c r="N548" s="104" t="s">
        <v>1729</v>
      </c>
      <c r="O548" s="112">
        <v>17.0</v>
      </c>
      <c r="P548" s="60"/>
      <c r="Q548" s="60"/>
      <c r="R548" s="60"/>
      <c r="S548" s="60"/>
      <c r="T548" s="45" t="s">
        <v>1730</v>
      </c>
      <c r="U548" s="45" t="s">
        <v>1731</v>
      </c>
      <c r="V548" s="1"/>
      <c r="W548" s="1"/>
      <c r="X548" s="1"/>
      <c r="Y548" s="1"/>
      <c r="Z548" s="1"/>
    </row>
    <row r="549" ht="12.75" hidden="1" customHeight="1">
      <c r="A549" s="1"/>
      <c r="B549" s="1"/>
      <c r="C549" s="1"/>
      <c r="D549" s="1"/>
      <c r="E549" s="1"/>
      <c r="F549" s="1"/>
      <c r="G549" s="1"/>
      <c r="H549" s="1"/>
      <c r="I549" s="1"/>
      <c r="J549" s="1"/>
      <c r="K549" s="1"/>
      <c r="L549" s="1"/>
      <c r="M549" s="103">
        <v>595.0</v>
      </c>
      <c r="N549" s="104" t="s">
        <v>1732</v>
      </c>
      <c r="O549" s="112">
        <v>17.0</v>
      </c>
      <c r="P549" s="60"/>
      <c r="Q549" s="60"/>
      <c r="R549" s="60"/>
      <c r="S549" s="60"/>
      <c r="T549" s="45" t="s">
        <v>1733</v>
      </c>
      <c r="U549" s="45" t="s">
        <v>1734</v>
      </c>
      <c r="V549" s="1"/>
      <c r="W549" s="1"/>
      <c r="X549" s="1"/>
      <c r="Y549" s="1"/>
      <c r="Z549" s="1"/>
    </row>
    <row r="550" ht="12.75" hidden="1" customHeight="1">
      <c r="A550" s="1"/>
      <c r="B550" s="1"/>
      <c r="C550" s="1"/>
      <c r="D550" s="1"/>
      <c r="E550" s="1"/>
      <c r="F550" s="1"/>
      <c r="G550" s="1"/>
      <c r="H550" s="1"/>
      <c r="I550" s="1"/>
      <c r="J550" s="1"/>
      <c r="K550" s="1"/>
      <c r="L550" s="1"/>
      <c r="M550" s="103">
        <v>596.0</v>
      </c>
      <c r="N550" s="104" t="s">
        <v>1735</v>
      </c>
      <c r="O550" s="112">
        <v>18.0</v>
      </c>
      <c r="P550" s="60"/>
      <c r="Q550" s="60"/>
      <c r="R550" s="60"/>
      <c r="S550" s="60"/>
      <c r="T550" s="45" t="s">
        <v>1736</v>
      </c>
      <c r="U550" s="45" t="s">
        <v>1737</v>
      </c>
      <c r="V550" s="1"/>
      <c r="W550" s="1"/>
      <c r="X550" s="1"/>
      <c r="Y550" s="1"/>
      <c r="Z550" s="1"/>
    </row>
    <row r="551" ht="12.75" hidden="1" customHeight="1">
      <c r="A551" s="1"/>
      <c r="B551" s="1"/>
      <c r="C551" s="1"/>
      <c r="D551" s="1"/>
      <c r="E551" s="1"/>
      <c r="F551" s="1"/>
      <c r="G551" s="1"/>
      <c r="H551" s="1"/>
      <c r="I551" s="1"/>
      <c r="J551" s="1"/>
      <c r="K551" s="1"/>
      <c r="L551" s="1"/>
      <c r="M551" s="103">
        <v>597.0</v>
      </c>
      <c r="N551" s="104" t="s">
        <v>1738</v>
      </c>
      <c r="O551" s="112">
        <v>18.0</v>
      </c>
      <c r="P551" s="60"/>
      <c r="Q551" s="60"/>
      <c r="R551" s="60"/>
      <c r="S551" s="60"/>
      <c r="T551" s="45" t="s">
        <v>1739</v>
      </c>
      <c r="U551" s="45" t="s">
        <v>1740</v>
      </c>
      <c r="V551" s="1"/>
      <c r="W551" s="1"/>
      <c r="X551" s="1"/>
      <c r="Y551" s="1"/>
      <c r="Z551" s="1"/>
    </row>
    <row r="552" ht="12.75" hidden="1" customHeight="1">
      <c r="A552" s="1"/>
      <c r="B552" s="1"/>
      <c r="C552" s="1"/>
      <c r="D552" s="1"/>
      <c r="E552" s="1"/>
      <c r="F552" s="1"/>
      <c r="G552" s="1"/>
      <c r="H552" s="1"/>
      <c r="I552" s="1"/>
      <c r="J552" s="1"/>
      <c r="K552" s="1"/>
      <c r="L552" s="1"/>
      <c r="M552" s="103">
        <v>598.0</v>
      </c>
      <c r="N552" s="104" t="s">
        <v>1741</v>
      </c>
      <c r="O552" s="112">
        <v>19.0</v>
      </c>
      <c r="P552" s="60"/>
      <c r="Q552" s="60"/>
      <c r="R552" s="60"/>
      <c r="S552" s="60"/>
      <c r="T552" s="45" t="s">
        <v>1742</v>
      </c>
      <c r="U552" s="45" t="s">
        <v>1743</v>
      </c>
      <c r="V552" s="1"/>
      <c r="W552" s="1"/>
      <c r="X552" s="1"/>
      <c r="Y552" s="1"/>
      <c r="Z552" s="1"/>
    </row>
    <row r="553" ht="12.75" hidden="1" customHeight="1">
      <c r="A553" s="1"/>
      <c r="B553" s="1"/>
      <c r="C553" s="1"/>
      <c r="D553" s="1"/>
      <c r="E553" s="1"/>
      <c r="F553" s="1"/>
      <c r="G553" s="1"/>
      <c r="H553" s="1"/>
      <c r="I553" s="1"/>
      <c r="J553" s="1"/>
      <c r="K553" s="1"/>
      <c r="L553" s="1"/>
      <c r="M553" s="103">
        <v>599.0</v>
      </c>
      <c r="N553" s="104" t="s">
        <v>1744</v>
      </c>
      <c r="O553" s="112">
        <v>19.0</v>
      </c>
      <c r="P553" s="60"/>
      <c r="Q553" s="60"/>
      <c r="R553" s="60"/>
      <c r="S553" s="60"/>
      <c r="T553" s="45" t="s">
        <v>1745</v>
      </c>
      <c r="U553" s="45" t="s">
        <v>1746</v>
      </c>
      <c r="V553" s="1"/>
      <c r="W553" s="1"/>
      <c r="X553" s="1"/>
      <c r="Y553" s="1"/>
      <c r="Z553" s="1"/>
    </row>
    <row r="554" ht="12.75" hidden="1" customHeight="1">
      <c r="A554" s="1"/>
      <c r="B554" s="1"/>
      <c r="C554" s="1"/>
      <c r="D554" s="1"/>
      <c r="E554" s="1"/>
      <c r="F554" s="1"/>
      <c r="G554" s="1"/>
      <c r="H554" s="1"/>
      <c r="I554" s="1"/>
      <c r="J554" s="1"/>
      <c r="K554" s="1"/>
      <c r="L554" s="1"/>
      <c r="M554" s="103">
        <v>600.0</v>
      </c>
      <c r="N554" s="104" t="s">
        <v>1747</v>
      </c>
      <c r="O554" s="112">
        <v>19.0</v>
      </c>
      <c r="P554" s="60"/>
      <c r="Q554" s="60"/>
      <c r="R554" s="60"/>
      <c r="S554" s="60"/>
      <c r="T554" s="45" t="s">
        <v>1748</v>
      </c>
      <c r="U554" s="45" t="s">
        <v>1749</v>
      </c>
      <c r="V554" s="1"/>
      <c r="W554" s="1"/>
      <c r="X554" s="1"/>
      <c r="Y554" s="1"/>
      <c r="Z554" s="1"/>
    </row>
    <row r="555" ht="12.75" hidden="1" customHeight="1">
      <c r="A555" s="1"/>
      <c r="B555" s="1"/>
      <c r="C555" s="1"/>
      <c r="D555" s="1"/>
      <c r="E555" s="1"/>
      <c r="F555" s="1"/>
      <c r="G555" s="1"/>
      <c r="H555" s="1"/>
      <c r="I555" s="1"/>
      <c r="J555" s="1"/>
      <c r="K555" s="1"/>
      <c r="L555" s="1"/>
      <c r="M555" s="103">
        <v>601.0</v>
      </c>
      <c r="N555" s="104" t="s">
        <v>1750</v>
      </c>
      <c r="O555" s="112">
        <v>19.0</v>
      </c>
      <c r="P555" s="60"/>
      <c r="Q555" s="60"/>
      <c r="R555" s="60"/>
      <c r="S555" s="60"/>
      <c r="T555" s="45" t="s">
        <v>1751</v>
      </c>
      <c r="U555" s="45" t="s">
        <v>1752</v>
      </c>
      <c r="V555" s="1"/>
      <c r="W555" s="1"/>
      <c r="X555" s="1"/>
      <c r="Y555" s="1"/>
      <c r="Z555" s="1"/>
    </row>
    <row r="556" ht="12.75" hidden="1" customHeight="1">
      <c r="A556" s="1"/>
      <c r="B556" s="1"/>
      <c r="C556" s="1"/>
      <c r="D556" s="1"/>
      <c r="E556" s="1"/>
      <c r="F556" s="1"/>
      <c r="G556" s="1"/>
      <c r="H556" s="1"/>
      <c r="I556" s="1"/>
      <c r="J556" s="1"/>
      <c r="K556" s="1"/>
      <c r="L556" s="1"/>
      <c r="M556" s="103">
        <v>602.0</v>
      </c>
      <c r="N556" s="104" t="s">
        <v>1753</v>
      </c>
      <c r="O556" s="112">
        <v>19.0</v>
      </c>
      <c r="P556" s="60"/>
      <c r="Q556" s="60"/>
      <c r="R556" s="60"/>
      <c r="S556" s="60"/>
      <c r="T556" s="45" t="s">
        <v>1754</v>
      </c>
      <c r="U556" s="45" t="s">
        <v>1755</v>
      </c>
      <c r="V556" s="1"/>
      <c r="W556" s="1"/>
      <c r="X556" s="1"/>
      <c r="Y556" s="1"/>
      <c r="Z556" s="1"/>
    </row>
    <row r="557" ht="12.75" hidden="1" customHeight="1">
      <c r="A557" s="1"/>
      <c r="B557" s="1"/>
      <c r="C557" s="1"/>
      <c r="D557" s="1"/>
      <c r="E557" s="1"/>
      <c r="F557" s="1"/>
      <c r="G557" s="1"/>
      <c r="H557" s="1"/>
      <c r="I557" s="1"/>
      <c r="J557" s="1"/>
      <c r="K557" s="1"/>
      <c r="L557" s="1"/>
      <c r="M557" s="103">
        <v>603.0</v>
      </c>
      <c r="N557" s="104" t="s">
        <v>1756</v>
      </c>
      <c r="O557" s="112">
        <v>20.0</v>
      </c>
      <c r="P557" s="60"/>
      <c r="Q557" s="60"/>
      <c r="R557" s="60"/>
      <c r="S557" s="60"/>
      <c r="T557" s="45" t="s">
        <v>1757</v>
      </c>
      <c r="U557" s="45" t="s">
        <v>1758</v>
      </c>
      <c r="V557" s="1"/>
      <c r="W557" s="1"/>
      <c r="X557" s="1"/>
      <c r="Y557" s="1"/>
      <c r="Z557" s="1"/>
    </row>
    <row r="558" ht="12.75" hidden="1" customHeight="1">
      <c r="A558" s="1"/>
      <c r="B558" s="1"/>
      <c r="C558" s="1"/>
      <c r="D558" s="1"/>
      <c r="E558" s="1"/>
      <c r="F558" s="1"/>
      <c r="G558" s="1"/>
      <c r="H558" s="1"/>
      <c r="I558" s="1"/>
      <c r="J558" s="1"/>
      <c r="K558" s="1"/>
      <c r="L558" s="1"/>
      <c r="M558" s="103">
        <v>604.0</v>
      </c>
      <c r="N558" s="104" t="s">
        <v>1759</v>
      </c>
      <c r="O558" s="112">
        <v>20.0</v>
      </c>
      <c r="P558" s="60"/>
      <c r="Q558" s="60"/>
      <c r="R558" s="60"/>
      <c r="S558" s="60"/>
      <c r="T558" s="45" t="s">
        <v>1760</v>
      </c>
      <c r="U558" s="45" t="s">
        <v>1761</v>
      </c>
      <c r="V558" s="1"/>
      <c r="W558" s="1"/>
      <c r="X558" s="1"/>
      <c r="Y558" s="1"/>
      <c r="Z558" s="1"/>
    </row>
    <row r="559" ht="12.75" hidden="1" customHeight="1">
      <c r="A559" s="1"/>
      <c r="B559" s="1"/>
      <c r="C559" s="1"/>
      <c r="D559" s="1"/>
      <c r="E559" s="1"/>
      <c r="F559" s="1"/>
      <c r="G559" s="1"/>
      <c r="H559" s="1"/>
      <c r="I559" s="1"/>
      <c r="J559" s="1"/>
      <c r="K559" s="1"/>
      <c r="L559" s="1"/>
      <c r="M559" s="103">
        <v>605.0</v>
      </c>
      <c r="N559" s="104" t="s">
        <v>1762</v>
      </c>
      <c r="O559" s="112">
        <v>20.0</v>
      </c>
      <c r="P559" s="60"/>
      <c r="Q559" s="60"/>
      <c r="R559" s="60"/>
      <c r="S559" s="60"/>
      <c r="T559" s="45" t="s">
        <v>1763</v>
      </c>
      <c r="U559" s="45" t="s">
        <v>1764</v>
      </c>
      <c r="V559" s="1"/>
      <c r="W559" s="1"/>
      <c r="X559" s="1"/>
      <c r="Y559" s="1"/>
      <c r="Z559" s="1"/>
    </row>
    <row r="560" ht="12.75" hidden="1" customHeight="1">
      <c r="A560" s="1"/>
      <c r="B560" s="1"/>
      <c r="C560" s="1"/>
      <c r="D560" s="1"/>
      <c r="E560" s="1"/>
      <c r="F560" s="1"/>
      <c r="G560" s="1"/>
      <c r="H560" s="1"/>
      <c r="I560" s="1"/>
      <c r="J560" s="1"/>
      <c r="K560" s="1"/>
      <c r="L560" s="1"/>
      <c r="M560" s="103">
        <v>606.0</v>
      </c>
      <c r="N560" s="104" t="s">
        <v>1765</v>
      </c>
      <c r="O560" s="112">
        <v>20.0</v>
      </c>
      <c r="P560" s="60"/>
      <c r="Q560" s="60"/>
      <c r="R560" s="60"/>
      <c r="S560" s="60"/>
      <c r="T560" s="45" t="s">
        <v>1766</v>
      </c>
      <c r="U560" s="45" t="s">
        <v>1767</v>
      </c>
      <c r="V560" s="1"/>
      <c r="W560" s="1"/>
      <c r="X560" s="1"/>
      <c r="Y560" s="1"/>
      <c r="Z560" s="1"/>
    </row>
    <row r="561" ht="12.75" hidden="1" customHeight="1">
      <c r="A561" s="1"/>
      <c r="B561" s="1"/>
      <c r="C561" s="1"/>
      <c r="D561" s="1"/>
      <c r="E561" s="1"/>
      <c r="F561" s="1"/>
      <c r="G561" s="1"/>
      <c r="H561" s="1"/>
      <c r="I561" s="1"/>
      <c r="J561" s="1"/>
      <c r="K561" s="1"/>
      <c r="L561" s="1"/>
      <c r="M561" s="103">
        <v>607.0</v>
      </c>
      <c r="N561" s="104" t="s">
        <v>1768</v>
      </c>
      <c r="O561" s="112">
        <v>20.0</v>
      </c>
      <c r="P561" s="60"/>
      <c r="Q561" s="60"/>
      <c r="R561" s="60"/>
      <c r="S561" s="60"/>
      <c r="T561" s="45" t="s">
        <v>1769</v>
      </c>
      <c r="U561" s="45" t="s">
        <v>1770</v>
      </c>
      <c r="V561" s="1"/>
      <c r="W561" s="1"/>
      <c r="X561" s="1"/>
      <c r="Y561" s="1"/>
      <c r="Z561" s="1"/>
    </row>
    <row r="562" ht="12.75" hidden="1" customHeight="1">
      <c r="A562" s="1"/>
      <c r="B562" s="1"/>
      <c r="C562" s="1"/>
      <c r="D562" s="1"/>
      <c r="E562" s="1"/>
      <c r="F562" s="1"/>
      <c r="G562" s="1"/>
      <c r="H562" s="1"/>
      <c r="I562" s="1"/>
      <c r="J562" s="1"/>
      <c r="K562" s="1"/>
      <c r="L562" s="1"/>
      <c r="M562" s="103">
        <v>608.0</v>
      </c>
      <c r="N562" s="104" t="s">
        <v>1771</v>
      </c>
      <c r="O562" s="112">
        <v>20.0</v>
      </c>
      <c r="P562" s="60"/>
      <c r="Q562" s="60"/>
      <c r="R562" s="60"/>
      <c r="S562" s="60"/>
      <c r="T562" s="45" t="s">
        <v>1772</v>
      </c>
      <c r="U562" s="45" t="s">
        <v>1773</v>
      </c>
      <c r="V562" s="1"/>
      <c r="W562" s="1"/>
      <c r="X562" s="1"/>
      <c r="Y562" s="1"/>
      <c r="Z562" s="1"/>
    </row>
    <row r="563" ht="12.75" hidden="1" customHeight="1">
      <c r="A563" s="1"/>
      <c r="B563" s="1"/>
      <c r="C563" s="1"/>
      <c r="D563" s="1"/>
      <c r="E563" s="1"/>
      <c r="F563" s="1"/>
      <c r="G563" s="1"/>
      <c r="H563" s="1"/>
      <c r="I563" s="1"/>
      <c r="J563" s="1"/>
      <c r="K563" s="1"/>
      <c r="L563" s="1"/>
      <c r="M563" s="103">
        <v>609.0</v>
      </c>
      <c r="N563" s="104" t="s">
        <v>1774</v>
      </c>
      <c r="O563" s="112">
        <v>14.0</v>
      </c>
      <c r="P563" s="60"/>
      <c r="Q563" s="60"/>
      <c r="R563" s="60"/>
      <c r="S563" s="60"/>
      <c r="T563" s="45" t="s">
        <v>1775</v>
      </c>
      <c r="U563" s="45" t="s">
        <v>1776</v>
      </c>
      <c r="V563" s="1"/>
      <c r="W563" s="1"/>
      <c r="X563" s="1"/>
      <c r="Y563" s="1"/>
      <c r="Z563" s="1"/>
    </row>
    <row r="564" ht="12.75" hidden="1" customHeight="1">
      <c r="A564" s="1"/>
      <c r="B564" s="1"/>
      <c r="C564" s="1"/>
      <c r="D564" s="1"/>
      <c r="E564" s="1"/>
      <c r="F564" s="1"/>
      <c r="G564" s="1"/>
      <c r="H564" s="1"/>
      <c r="I564" s="1"/>
      <c r="J564" s="1"/>
      <c r="K564" s="1"/>
      <c r="L564" s="1"/>
      <c r="M564" s="103">
        <v>610.0</v>
      </c>
      <c r="N564" s="104" t="s">
        <v>1777</v>
      </c>
      <c r="O564" s="112">
        <v>16.0</v>
      </c>
      <c r="P564" s="60"/>
      <c r="Q564" s="60"/>
      <c r="R564" s="60"/>
      <c r="S564" s="60"/>
      <c r="T564" s="45" t="s">
        <v>1778</v>
      </c>
      <c r="U564" s="45" t="s">
        <v>1779</v>
      </c>
      <c r="V564" s="1"/>
      <c r="W564" s="1"/>
      <c r="X564" s="1"/>
      <c r="Y564" s="1"/>
      <c r="Z564" s="1"/>
    </row>
    <row r="565" ht="12.75" hidden="1" customHeight="1">
      <c r="A565" s="1"/>
      <c r="B565" s="1"/>
      <c r="C565" s="1"/>
      <c r="D565" s="1"/>
      <c r="E565" s="1"/>
      <c r="F565" s="1"/>
      <c r="G565" s="1"/>
      <c r="H565" s="1"/>
      <c r="I565" s="1"/>
      <c r="J565" s="1"/>
      <c r="K565" s="1"/>
      <c r="L565" s="1"/>
      <c r="M565" s="103">
        <v>612.0</v>
      </c>
      <c r="N565" s="104" t="s">
        <v>1780</v>
      </c>
      <c r="O565" s="112">
        <v>16.0</v>
      </c>
      <c r="P565" s="60"/>
      <c r="Q565" s="60"/>
      <c r="R565" s="60"/>
      <c r="S565" s="60"/>
      <c r="T565" s="45" t="s">
        <v>1781</v>
      </c>
      <c r="U565" s="45" t="s">
        <v>1782</v>
      </c>
      <c r="V565" s="1"/>
      <c r="W565" s="1"/>
      <c r="X565" s="1"/>
      <c r="Y565" s="1"/>
      <c r="Z565" s="1"/>
    </row>
    <row r="566" ht="12.75" hidden="1" customHeight="1">
      <c r="A566" s="1"/>
      <c r="B566" s="1"/>
      <c r="C566" s="1"/>
      <c r="D566" s="1"/>
      <c r="E566" s="1"/>
      <c r="F566" s="1"/>
      <c r="G566" s="1"/>
      <c r="H566" s="1"/>
      <c r="I566" s="1"/>
      <c r="J566" s="1"/>
      <c r="K566" s="1"/>
      <c r="L566" s="1"/>
      <c r="M566" s="103">
        <v>614.0</v>
      </c>
      <c r="N566" s="104" t="s">
        <v>1783</v>
      </c>
      <c r="O566" s="112">
        <v>14.0</v>
      </c>
      <c r="P566" s="60"/>
      <c r="Q566" s="60"/>
      <c r="R566" s="60"/>
      <c r="S566" s="60"/>
      <c r="T566" s="45" t="s">
        <v>1784</v>
      </c>
      <c r="U566" s="45" t="s">
        <v>1785</v>
      </c>
      <c r="V566" s="1"/>
      <c r="W566" s="1"/>
      <c r="X566" s="1"/>
      <c r="Y566" s="1"/>
      <c r="Z566" s="1"/>
    </row>
    <row r="567" ht="12.75" hidden="1" customHeight="1">
      <c r="A567" s="1"/>
      <c r="B567" s="1"/>
      <c r="C567" s="1"/>
      <c r="D567" s="1"/>
      <c r="E567" s="1"/>
      <c r="F567" s="1"/>
      <c r="G567" s="1"/>
      <c r="H567" s="1"/>
      <c r="I567" s="1"/>
      <c r="J567" s="1"/>
      <c r="K567" s="1"/>
      <c r="L567" s="1"/>
      <c r="M567" s="103">
        <v>616.0</v>
      </c>
      <c r="N567" s="104" t="s">
        <v>1786</v>
      </c>
      <c r="O567" s="112">
        <v>6.0</v>
      </c>
      <c r="P567" s="60"/>
      <c r="Q567" s="60"/>
      <c r="R567" s="60"/>
      <c r="S567" s="60"/>
      <c r="T567" s="45" t="s">
        <v>1787</v>
      </c>
      <c r="U567" s="45" t="s">
        <v>1788</v>
      </c>
      <c r="V567" s="1"/>
      <c r="W567" s="1"/>
      <c r="X567" s="1"/>
      <c r="Y567" s="1"/>
      <c r="Z567" s="1"/>
    </row>
    <row r="568" ht="12.75" hidden="1" customHeight="1">
      <c r="A568" s="1"/>
      <c r="B568" s="1"/>
      <c r="C568" s="1"/>
      <c r="D568" s="1"/>
      <c r="E568" s="1"/>
      <c r="F568" s="1"/>
      <c r="G568" s="1"/>
      <c r="H568" s="1"/>
      <c r="I568" s="1"/>
      <c r="J568" s="1"/>
      <c r="K568" s="1"/>
      <c r="L568" s="1"/>
      <c r="M568" s="103">
        <v>617.0</v>
      </c>
      <c r="N568" s="104" t="s">
        <v>1789</v>
      </c>
      <c r="O568" s="112">
        <v>15.0</v>
      </c>
      <c r="P568" s="60"/>
      <c r="Q568" s="60"/>
      <c r="R568" s="60"/>
      <c r="S568" s="60"/>
      <c r="T568" s="45" t="s">
        <v>1790</v>
      </c>
      <c r="U568" s="45" t="s">
        <v>1791</v>
      </c>
      <c r="V568" s="1"/>
      <c r="W568" s="1"/>
      <c r="X568" s="1"/>
      <c r="Y568" s="1"/>
      <c r="Z568" s="1"/>
    </row>
    <row r="569" ht="12.75" hidden="1" customHeight="1">
      <c r="A569" s="1"/>
      <c r="B569" s="1"/>
      <c r="C569" s="1"/>
      <c r="D569" s="1"/>
      <c r="E569" s="1"/>
      <c r="F569" s="1"/>
      <c r="G569" s="1"/>
      <c r="H569" s="1"/>
      <c r="I569" s="1"/>
      <c r="J569" s="1"/>
      <c r="K569" s="1"/>
      <c r="L569" s="1"/>
      <c r="M569" s="103">
        <v>618.0</v>
      </c>
      <c r="N569" s="104" t="s">
        <v>1792</v>
      </c>
      <c r="O569" s="112">
        <v>6.0</v>
      </c>
      <c r="P569" s="60"/>
      <c r="Q569" s="60"/>
      <c r="R569" s="60"/>
      <c r="S569" s="60"/>
      <c r="T569" s="45" t="s">
        <v>1793</v>
      </c>
      <c r="U569" s="45" t="s">
        <v>1794</v>
      </c>
      <c r="V569" s="1"/>
      <c r="W569" s="1"/>
      <c r="X569" s="1"/>
      <c r="Y569" s="1"/>
      <c r="Z569" s="1"/>
    </row>
    <row r="570" ht="12.75" hidden="1" customHeight="1">
      <c r="A570" s="1"/>
      <c r="B570" s="1"/>
      <c r="C570" s="1"/>
      <c r="D570" s="1"/>
      <c r="E570" s="1"/>
      <c r="F570" s="1"/>
      <c r="G570" s="1"/>
      <c r="H570" s="1"/>
      <c r="I570" s="1"/>
      <c r="J570" s="1"/>
      <c r="K570" s="1"/>
      <c r="L570" s="1"/>
      <c r="M570" s="103">
        <v>619.0</v>
      </c>
      <c r="N570" s="104" t="s">
        <v>1795</v>
      </c>
      <c r="O570" s="112">
        <v>18.0</v>
      </c>
      <c r="P570" s="60"/>
      <c r="Q570" s="60"/>
      <c r="R570" s="60"/>
      <c r="S570" s="60"/>
      <c r="T570" s="45" t="s">
        <v>1796</v>
      </c>
      <c r="U570" s="45" t="s">
        <v>1797</v>
      </c>
      <c r="V570" s="1"/>
      <c r="W570" s="1"/>
      <c r="X570" s="1"/>
      <c r="Y570" s="1"/>
      <c r="Z570" s="1"/>
    </row>
    <row r="571" ht="12.75" hidden="1" customHeight="1">
      <c r="A571" s="1"/>
      <c r="B571" s="1"/>
      <c r="C571" s="1"/>
      <c r="D571" s="1"/>
      <c r="E571" s="1"/>
      <c r="F571" s="1"/>
      <c r="G571" s="1"/>
      <c r="H571" s="1"/>
      <c r="I571" s="1"/>
      <c r="J571" s="1"/>
      <c r="K571" s="1"/>
      <c r="L571" s="1"/>
      <c r="M571" s="103">
        <v>620.0</v>
      </c>
      <c r="N571" s="104" t="s">
        <v>1798</v>
      </c>
      <c r="O571" s="112">
        <v>20.0</v>
      </c>
      <c r="P571" s="60"/>
      <c r="Q571" s="60"/>
      <c r="R571" s="60"/>
      <c r="S571" s="60"/>
      <c r="T571" s="45" t="s">
        <v>1799</v>
      </c>
      <c r="U571" s="45" t="s">
        <v>1800</v>
      </c>
      <c r="V571" s="1"/>
      <c r="W571" s="1"/>
      <c r="X571" s="1"/>
      <c r="Y571" s="1"/>
      <c r="Z571" s="1"/>
    </row>
    <row r="572" ht="12.75" hidden="1" customHeight="1">
      <c r="A572" s="1"/>
      <c r="B572" s="1"/>
      <c r="C572" s="1"/>
      <c r="D572" s="1"/>
      <c r="E572" s="1"/>
      <c r="F572" s="1"/>
      <c r="G572" s="1"/>
      <c r="H572" s="1"/>
      <c r="I572" s="1"/>
      <c r="J572" s="1"/>
      <c r="K572" s="1"/>
      <c r="L572" s="1"/>
      <c r="M572" s="103">
        <v>621.0</v>
      </c>
      <c r="N572" s="104" t="s">
        <v>1801</v>
      </c>
      <c r="O572" s="112">
        <v>15.0</v>
      </c>
      <c r="P572" s="60"/>
      <c r="Q572" s="60"/>
      <c r="R572" s="60"/>
      <c r="S572" s="60"/>
      <c r="T572" s="45" t="s">
        <v>1802</v>
      </c>
      <c r="U572" s="45" t="s">
        <v>1803</v>
      </c>
      <c r="V572" s="1"/>
      <c r="W572" s="1"/>
      <c r="X572" s="1"/>
      <c r="Y572" s="1"/>
      <c r="Z572" s="1"/>
    </row>
    <row r="573" ht="12.75" hidden="1" customHeight="1">
      <c r="A573" s="1"/>
      <c r="B573" s="1"/>
      <c r="C573" s="1"/>
      <c r="D573" s="1"/>
      <c r="E573" s="1"/>
      <c r="F573" s="1"/>
      <c r="G573" s="1"/>
      <c r="H573" s="1"/>
      <c r="I573" s="1"/>
      <c r="J573" s="1"/>
      <c r="K573" s="1"/>
      <c r="L573" s="1"/>
      <c r="M573" s="103">
        <v>622.0</v>
      </c>
      <c r="N573" s="104" t="s">
        <v>1804</v>
      </c>
      <c r="O573" s="112">
        <v>13.0</v>
      </c>
      <c r="P573" s="60"/>
      <c r="Q573" s="60"/>
      <c r="R573" s="60"/>
      <c r="S573" s="60"/>
      <c r="T573" s="45" t="s">
        <v>1805</v>
      </c>
      <c r="U573" s="45" t="s">
        <v>1806</v>
      </c>
      <c r="V573" s="1"/>
      <c r="W573" s="1"/>
      <c r="X573" s="1"/>
      <c r="Y573" s="1"/>
      <c r="Z573" s="1"/>
    </row>
    <row r="574" ht="12.75" hidden="1" customHeight="1">
      <c r="A574" s="1"/>
      <c r="B574" s="1"/>
      <c r="C574" s="1"/>
      <c r="D574" s="1"/>
      <c r="E574" s="1"/>
      <c r="F574" s="1"/>
      <c r="G574" s="1"/>
      <c r="H574" s="1"/>
      <c r="I574" s="1"/>
      <c r="J574" s="1"/>
      <c r="K574" s="1"/>
      <c r="L574" s="1"/>
      <c r="M574" s="103">
        <v>623.0</v>
      </c>
      <c r="N574" s="104" t="s">
        <v>1807</v>
      </c>
      <c r="O574" s="112">
        <v>4.0</v>
      </c>
      <c r="P574" s="60"/>
      <c r="Q574" s="60"/>
      <c r="R574" s="60"/>
      <c r="S574" s="60"/>
      <c r="T574" s="45" t="s">
        <v>1808</v>
      </c>
      <c r="U574" s="45" t="s">
        <v>1809</v>
      </c>
      <c r="V574" s="1"/>
      <c r="W574" s="1"/>
      <c r="X574" s="1"/>
      <c r="Y574" s="1"/>
      <c r="Z574" s="1"/>
    </row>
    <row r="575" ht="12.75" hidden="1" customHeight="1">
      <c r="A575" s="1"/>
      <c r="B575" s="1"/>
      <c r="C575" s="1"/>
      <c r="D575" s="1"/>
      <c r="E575" s="1"/>
      <c r="F575" s="1"/>
      <c r="G575" s="1"/>
      <c r="H575" s="1"/>
      <c r="I575" s="1"/>
      <c r="J575" s="1"/>
      <c r="K575" s="1"/>
      <c r="L575" s="1"/>
      <c r="M575" s="103">
        <v>624.0</v>
      </c>
      <c r="N575" s="104" t="s">
        <v>1810</v>
      </c>
      <c r="O575" s="112">
        <v>8.0</v>
      </c>
      <c r="P575" s="60"/>
      <c r="Q575" s="60"/>
      <c r="R575" s="60"/>
      <c r="S575" s="60"/>
      <c r="T575" s="45" t="s">
        <v>1811</v>
      </c>
      <c r="U575" s="45" t="s">
        <v>1812</v>
      </c>
      <c r="V575" s="1"/>
      <c r="W575" s="1"/>
      <c r="X575" s="1"/>
      <c r="Y575" s="1"/>
      <c r="Z575" s="1"/>
    </row>
    <row r="576" ht="12.75" hidden="1" customHeight="1">
      <c r="A576" s="1"/>
      <c r="B576" s="1"/>
      <c r="C576" s="1"/>
      <c r="D576" s="1"/>
      <c r="E576" s="1"/>
      <c r="F576" s="1"/>
      <c r="G576" s="1"/>
      <c r="H576" s="1"/>
      <c r="I576" s="1"/>
      <c r="J576" s="1"/>
      <c r="K576" s="1"/>
      <c r="L576" s="1"/>
      <c r="M576" s="103">
        <v>625.0</v>
      </c>
      <c r="N576" s="104" t="s">
        <v>1813</v>
      </c>
      <c r="O576" s="112">
        <v>13.0</v>
      </c>
      <c r="P576" s="60"/>
      <c r="Q576" s="60"/>
      <c r="R576" s="60"/>
      <c r="S576" s="60"/>
      <c r="T576" s="45" t="s">
        <v>1814</v>
      </c>
      <c r="U576" s="45" t="s">
        <v>1815</v>
      </c>
      <c r="V576" s="1"/>
      <c r="W576" s="1"/>
      <c r="X576" s="1"/>
      <c r="Y576" s="1"/>
      <c r="Z576" s="1"/>
    </row>
    <row r="577" ht="12.75" hidden="1" customHeight="1">
      <c r="A577" s="1"/>
      <c r="B577" s="1"/>
      <c r="C577" s="1"/>
      <c r="D577" s="1"/>
      <c r="E577" s="1"/>
      <c r="F577" s="1"/>
      <c r="G577" s="1"/>
      <c r="H577" s="1"/>
      <c r="I577" s="1"/>
      <c r="J577" s="1"/>
      <c r="K577" s="1"/>
      <c r="L577" s="1"/>
      <c r="M577" s="103">
        <v>626.0</v>
      </c>
      <c r="N577" s="104" t="s">
        <v>1816</v>
      </c>
      <c r="O577" s="112">
        <v>15.0</v>
      </c>
      <c r="P577" s="60"/>
      <c r="Q577" s="60"/>
      <c r="R577" s="60"/>
      <c r="S577" s="60"/>
      <c r="T577" s="45" t="s">
        <v>1817</v>
      </c>
      <c r="U577" s="45" t="s">
        <v>1818</v>
      </c>
      <c r="V577" s="1"/>
      <c r="W577" s="1"/>
      <c r="X577" s="1"/>
      <c r="Y577" s="1"/>
      <c r="Z577" s="1"/>
    </row>
    <row r="578" ht="12.75" hidden="1" customHeight="1">
      <c r="A578" s="1"/>
      <c r="B578" s="1"/>
      <c r="C578" s="1"/>
      <c r="D578" s="1"/>
      <c r="E578" s="1"/>
      <c r="F578" s="1"/>
      <c r="G578" s="1"/>
      <c r="H578" s="1"/>
      <c r="I578" s="1"/>
      <c r="J578" s="1"/>
      <c r="K578" s="1"/>
      <c r="L578" s="1"/>
      <c r="M578" s="103">
        <v>628.0</v>
      </c>
      <c r="N578" s="104" t="s">
        <v>1819</v>
      </c>
      <c r="O578" s="112">
        <v>16.0</v>
      </c>
      <c r="P578" s="60"/>
      <c r="Q578" s="60"/>
      <c r="R578" s="60"/>
      <c r="S578" s="60"/>
      <c r="T578" s="45" t="s">
        <v>1820</v>
      </c>
      <c r="U578" s="45" t="s">
        <v>1821</v>
      </c>
      <c r="V578" s="1"/>
      <c r="W578" s="1"/>
      <c r="X578" s="1"/>
      <c r="Y578" s="1"/>
      <c r="Z578" s="1"/>
    </row>
    <row r="579" ht="12.75" hidden="1" customHeight="1">
      <c r="A579" s="1"/>
      <c r="B579" s="1"/>
      <c r="C579" s="1"/>
      <c r="D579" s="1"/>
      <c r="E579" s="1"/>
      <c r="F579" s="1"/>
      <c r="G579" s="1"/>
      <c r="H579" s="1"/>
      <c r="I579" s="1"/>
      <c r="J579" s="1"/>
      <c r="K579" s="1"/>
      <c r="L579" s="1"/>
      <c r="M579" s="103">
        <v>629.0</v>
      </c>
      <c r="N579" s="104" t="s">
        <v>1822</v>
      </c>
      <c r="O579" s="112">
        <v>18.0</v>
      </c>
      <c r="P579" s="60"/>
      <c r="Q579" s="60"/>
      <c r="R579" s="60"/>
      <c r="S579" s="60"/>
      <c r="T579" s="45" t="s">
        <v>1823</v>
      </c>
      <c r="U579" s="45" t="s">
        <v>1824</v>
      </c>
      <c r="V579" s="1"/>
      <c r="W579" s="1"/>
      <c r="X579" s="1"/>
      <c r="Y579" s="1"/>
      <c r="Z579" s="1"/>
    </row>
    <row r="580" ht="12.75" hidden="1" customHeight="1">
      <c r="A580" s="1"/>
      <c r="B580" s="1"/>
      <c r="C580" s="1"/>
      <c r="D580" s="1"/>
      <c r="E580" s="1"/>
      <c r="F580" s="1"/>
      <c r="G580" s="1"/>
      <c r="H580" s="1"/>
      <c r="I580" s="1"/>
      <c r="J580" s="1"/>
      <c r="K580" s="1"/>
      <c r="L580" s="1"/>
      <c r="M580" s="103">
        <v>631.0</v>
      </c>
      <c r="N580" s="104" t="s">
        <v>1825</v>
      </c>
      <c r="O580" s="112">
        <v>18.0</v>
      </c>
      <c r="P580" s="60"/>
      <c r="Q580" s="60"/>
      <c r="R580" s="60"/>
      <c r="S580" s="60"/>
      <c r="T580" s="45" t="s">
        <v>1826</v>
      </c>
      <c r="U580" s="45" t="s">
        <v>1827</v>
      </c>
      <c r="V580" s="1"/>
      <c r="W580" s="1"/>
      <c r="X580" s="1"/>
      <c r="Y580" s="1"/>
      <c r="Z580" s="1"/>
    </row>
    <row r="581" ht="12.75" hidden="1" customHeight="1">
      <c r="A581" s="1"/>
      <c r="B581" s="1"/>
      <c r="C581" s="1"/>
      <c r="D581" s="1"/>
      <c r="E581" s="1"/>
      <c r="F581" s="1"/>
      <c r="G581" s="1"/>
      <c r="H581" s="1"/>
      <c r="I581" s="1"/>
      <c r="J581" s="1"/>
      <c r="K581" s="1"/>
      <c r="L581" s="1"/>
      <c r="M581" s="60">
        <v>710.0</v>
      </c>
      <c r="N581" s="60" t="s">
        <v>1828</v>
      </c>
      <c r="O581" s="142">
        <v>1.0</v>
      </c>
      <c r="P581" s="60"/>
      <c r="Q581" s="60"/>
      <c r="R581" s="60"/>
      <c r="S581" s="60"/>
      <c r="T581" s="45" t="s">
        <v>1829</v>
      </c>
      <c r="U581" s="45" t="s">
        <v>1830</v>
      </c>
      <c r="V581" s="1"/>
      <c r="W581" s="1"/>
      <c r="X581" s="1"/>
      <c r="Y581" s="1"/>
      <c r="Z581" s="1"/>
    </row>
    <row r="582" ht="12.75" hidden="1" customHeight="1">
      <c r="A582" s="1"/>
      <c r="B582" s="1"/>
      <c r="C582" s="1"/>
      <c r="D582" s="1"/>
      <c r="E582" s="1"/>
      <c r="F582" s="1"/>
      <c r="G582" s="1"/>
      <c r="H582" s="1"/>
      <c r="I582" s="1"/>
      <c r="J582" s="1"/>
      <c r="K582" s="1"/>
      <c r="L582" s="1"/>
      <c r="M582" s="60"/>
      <c r="N582" s="60"/>
      <c r="O582" s="142"/>
      <c r="P582" s="60"/>
      <c r="Q582" s="60"/>
      <c r="R582" s="60"/>
      <c r="S582" s="60"/>
      <c r="T582" s="45" t="s">
        <v>1831</v>
      </c>
      <c r="U582" s="45" t="s">
        <v>1832</v>
      </c>
      <c r="V582" s="1"/>
      <c r="W582" s="1"/>
      <c r="X582" s="1"/>
      <c r="Y582" s="1"/>
      <c r="Z582" s="1"/>
    </row>
    <row r="583" ht="12.75" hidden="1" customHeight="1">
      <c r="A583" s="1"/>
      <c r="B583" s="1"/>
      <c r="C583" s="1"/>
      <c r="D583" s="1"/>
      <c r="E583" s="1"/>
      <c r="F583" s="1"/>
      <c r="G583" s="1"/>
      <c r="H583" s="1"/>
      <c r="I583" s="1"/>
      <c r="J583" s="1"/>
      <c r="K583" s="1"/>
      <c r="L583" s="1"/>
      <c r="M583" s="60"/>
      <c r="N583" s="60"/>
      <c r="O583" s="142"/>
      <c r="P583" s="60"/>
      <c r="Q583" s="60"/>
      <c r="R583" s="60"/>
      <c r="S583" s="60"/>
      <c r="T583" s="45" t="s">
        <v>1833</v>
      </c>
      <c r="U583" s="45" t="s">
        <v>1834</v>
      </c>
      <c r="V583" s="1"/>
      <c r="W583" s="1"/>
      <c r="X583" s="1"/>
      <c r="Y583" s="1"/>
      <c r="Z583" s="1"/>
    </row>
    <row r="584" ht="12.75" hidden="1" customHeight="1">
      <c r="A584" s="1"/>
      <c r="B584" s="1"/>
      <c r="C584" s="1"/>
      <c r="D584" s="1"/>
      <c r="E584" s="1"/>
      <c r="F584" s="1"/>
      <c r="G584" s="1"/>
      <c r="H584" s="1"/>
      <c r="I584" s="1"/>
      <c r="J584" s="1"/>
      <c r="K584" s="1"/>
      <c r="L584" s="1"/>
      <c r="M584" s="60"/>
      <c r="N584" s="60"/>
      <c r="O584" s="142"/>
      <c r="P584" s="60"/>
      <c r="Q584" s="60"/>
      <c r="R584" s="60"/>
      <c r="S584" s="60"/>
      <c r="T584" s="45" t="s">
        <v>1835</v>
      </c>
      <c r="U584" s="45" t="s">
        <v>1836</v>
      </c>
      <c r="V584" s="1"/>
      <c r="W584" s="1"/>
      <c r="X584" s="1"/>
      <c r="Y584" s="1"/>
      <c r="Z584" s="1"/>
    </row>
    <row r="585" ht="12.75" hidden="1" customHeight="1">
      <c r="A585" s="1"/>
      <c r="B585" s="1"/>
      <c r="C585" s="1"/>
      <c r="D585" s="1"/>
      <c r="E585" s="1"/>
      <c r="F585" s="1"/>
      <c r="G585" s="1"/>
      <c r="H585" s="1"/>
      <c r="I585" s="1"/>
      <c r="J585" s="1"/>
      <c r="K585" s="1"/>
      <c r="L585" s="1"/>
      <c r="M585" s="60"/>
      <c r="N585" s="60"/>
      <c r="O585" s="142"/>
      <c r="P585" s="60"/>
      <c r="Q585" s="60"/>
      <c r="R585" s="60"/>
      <c r="S585" s="60"/>
      <c r="T585" s="45" t="s">
        <v>1837</v>
      </c>
      <c r="U585" s="45" t="s">
        <v>1838</v>
      </c>
      <c r="V585" s="1"/>
      <c r="W585" s="1"/>
      <c r="X585" s="1"/>
      <c r="Y585" s="1"/>
      <c r="Z585" s="1"/>
    </row>
    <row r="586" ht="12.75" hidden="1" customHeight="1">
      <c r="A586" s="1"/>
      <c r="B586" s="1"/>
      <c r="C586" s="1"/>
      <c r="D586" s="1"/>
      <c r="E586" s="1"/>
      <c r="F586" s="1"/>
      <c r="G586" s="1"/>
      <c r="H586" s="1"/>
      <c r="I586" s="1"/>
      <c r="J586" s="1"/>
      <c r="K586" s="1"/>
      <c r="L586" s="1"/>
      <c r="M586" s="60"/>
      <c r="N586" s="60"/>
      <c r="O586" s="142"/>
      <c r="P586" s="60"/>
      <c r="Q586" s="60"/>
      <c r="R586" s="60"/>
      <c r="S586" s="60"/>
      <c r="T586" s="45" t="s">
        <v>1839</v>
      </c>
      <c r="U586" s="45" t="s">
        <v>1840</v>
      </c>
      <c r="V586" s="1"/>
      <c r="W586" s="1"/>
      <c r="X586" s="1"/>
      <c r="Y586" s="1"/>
      <c r="Z586" s="1"/>
    </row>
    <row r="587" ht="12.75" hidden="1" customHeight="1">
      <c r="A587" s="1"/>
      <c r="B587" s="1"/>
      <c r="C587" s="1"/>
      <c r="D587" s="1"/>
      <c r="E587" s="1"/>
      <c r="F587" s="1"/>
      <c r="G587" s="1"/>
      <c r="H587" s="1"/>
      <c r="I587" s="1"/>
      <c r="J587" s="1"/>
      <c r="K587" s="1"/>
      <c r="L587" s="1"/>
      <c r="M587" s="60"/>
      <c r="N587" s="60"/>
      <c r="O587" s="142"/>
      <c r="P587" s="60"/>
      <c r="Q587" s="60"/>
      <c r="R587" s="60"/>
      <c r="S587" s="60"/>
      <c r="T587" s="45" t="s">
        <v>1841</v>
      </c>
      <c r="U587" s="45" t="s">
        <v>1842</v>
      </c>
      <c r="V587" s="1"/>
      <c r="W587" s="1"/>
      <c r="X587" s="1"/>
      <c r="Y587" s="1"/>
      <c r="Z587" s="1"/>
    </row>
    <row r="588" ht="12.75" hidden="1" customHeight="1">
      <c r="A588" s="1"/>
      <c r="B588" s="1"/>
      <c r="C588" s="1"/>
      <c r="D588" s="1"/>
      <c r="E588" s="1"/>
      <c r="F588" s="1"/>
      <c r="G588" s="1"/>
      <c r="H588" s="1"/>
      <c r="I588" s="1"/>
      <c r="J588" s="1"/>
      <c r="K588" s="1"/>
      <c r="L588" s="1"/>
      <c r="M588" s="60"/>
      <c r="N588" s="60"/>
      <c r="O588" s="142"/>
      <c r="P588" s="60"/>
      <c r="Q588" s="60"/>
      <c r="R588" s="60"/>
      <c r="S588" s="60"/>
      <c r="T588" s="45" t="s">
        <v>1843</v>
      </c>
      <c r="U588" s="45" t="s">
        <v>1844</v>
      </c>
      <c r="V588" s="1"/>
      <c r="W588" s="1"/>
      <c r="X588" s="1"/>
      <c r="Y588" s="1"/>
      <c r="Z588" s="1"/>
    </row>
    <row r="589" ht="12.75" hidden="1" customHeight="1">
      <c r="A589" s="1"/>
      <c r="B589" s="1"/>
      <c r="C589" s="1"/>
      <c r="D589" s="1"/>
      <c r="E589" s="1"/>
      <c r="F589" s="1"/>
      <c r="G589" s="1"/>
      <c r="H589" s="1"/>
      <c r="I589" s="1"/>
      <c r="J589" s="1"/>
      <c r="K589" s="1"/>
      <c r="L589" s="1"/>
      <c r="M589" s="60"/>
      <c r="N589" s="60"/>
      <c r="O589" s="142"/>
      <c r="P589" s="60"/>
      <c r="Q589" s="60"/>
      <c r="R589" s="60"/>
      <c r="S589" s="60"/>
      <c r="T589" s="45" t="s">
        <v>1845</v>
      </c>
      <c r="U589" s="45" t="s">
        <v>1846</v>
      </c>
      <c r="V589" s="1"/>
      <c r="W589" s="1"/>
      <c r="X589" s="1"/>
      <c r="Y589" s="1"/>
      <c r="Z589" s="1"/>
    </row>
    <row r="590" ht="12.75" hidden="1" customHeight="1">
      <c r="A590" s="1"/>
      <c r="B590" s="1"/>
      <c r="C590" s="1"/>
      <c r="D590" s="1"/>
      <c r="E590" s="1"/>
      <c r="F590" s="1"/>
      <c r="G590" s="1"/>
      <c r="H590" s="1"/>
      <c r="I590" s="1"/>
      <c r="J590" s="1"/>
      <c r="K590" s="1"/>
      <c r="L590" s="1"/>
      <c r="M590" s="60"/>
      <c r="N590" s="60"/>
      <c r="O590" s="142"/>
      <c r="P590" s="60"/>
      <c r="Q590" s="60"/>
      <c r="R590" s="60"/>
      <c r="S590" s="60"/>
      <c r="T590" s="45" t="s">
        <v>1847</v>
      </c>
      <c r="U590" s="45" t="s">
        <v>1848</v>
      </c>
      <c r="V590" s="1"/>
      <c r="W590" s="1"/>
      <c r="X590" s="1"/>
      <c r="Y590" s="1"/>
      <c r="Z590" s="1"/>
    </row>
    <row r="591" ht="12.75" hidden="1" customHeight="1">
      <c r="A591" s="1"/>
      <c r="B591" s="1"/>
      <c r="C591" s="1"/>
      <c r="D591" s="1"/>
      <c r="E591" s="1"/>
      <c r="F591" s="1"/>
      <c r="G591" s="1"/>
      <c r="H591" s="1"/>
      <c r="I591" s="1"/>
      <c r="J591" s="1"/>
      <c r="K591" s="1"/>
      <c r="L591" s="1"/>
      <c r="M591" s="60"/>
      <c r="N591" s="60"/>
      <c r="O591" s="142"/>
      <c r="P591" s="60"/>
      <c r="Q591" s="60"/>
      <c r="R591" s="60"/>
      <c r="S591" s="60"/>
      <c r="T591" s="45" t="s">
        <v>1849</v>
      </c>
      <c r="U591" s="45" t="s">
        <v>1850</v>
      </c>
      <c r="V591" s="1"/>
      <c r="W591" s="1"/>
      <c r="X591" s="1"/>
      <c r="Y591" s="1"/>
      <c r="Z591" s="1"/>
    </row>
    <row r="592" ht="12.75" hidden="1" customHeight="1">
      <c r="A592" s="1"/>
      <c r="B592" s="1"/>
      <c r="C592" s="1"/>
      <c r="D592" s="1"/>
      <c r="E592" s="1"/>
      <c r="F592" s="1"/>
      <c r="G592" s="1"/>
      <c r="H592" s="1"/>
      <c r="I592" s="1"/>
      <c r="J592" s="1"/>
      <c r="K592" s="1"/>
      <c r="L592" s="1"/>
      <c r="M592" s="60"/>
      <c r="N592" s="60"/>
      <c r="O592" s="142"/>
      <c r="P592" s="60"/>
      <c r="Q592" s="60"/>
      <c r="R592" s="60"/>
      <c r="S592" s="60"/>
      <c r="T592" s="45" t="s">
        <v>1851</v>
      </c>
      <c r="U592" s="45" t="s">
        <v>1852</v>
      </c>
      <c r="V592" s="1"/>
      <c r="W592" s="1"/>
      <c r="X592" s="1"/>
      <c r="Y592" s="1"/>
      <c r="Z592" s="1"/>
    </row>
    <row r="593" ht="12.75" hidden="1" customHeight="1">
      <c r="A593" s="1"/>
      <c r="B593" s="1"/>
      <c r="C593" s="1"/>
      <c r="D593" s="1"/>
      <c r="E593" s="1"/>
      <c r="F593" s="1"/>
      <c r="G593" s="1"/>
      <c r="H593" s="1"/>
      <c r="I593" s="1"/>
      <c r="J593" s="1"/>
      <c r="K593" s="1"/>
      <c r="L593" s="1"/>
      <c r="M593" s="60"/>
      <c r="N593" s="60"/>
      <c r="O593" s="142"/>
      <c r="P593" s="60"/>
      <c r="Q593" s="60"/>
      <c r="R593" s="60"/>
      <c r="S593" s="60"/>
      <c r="T593" s="45" t="s">
        <v>1853</v>
      </c>
      <c r="U593" s="45" t="s">
        <v>1854</v>
      </c>
      <c r="V593" s="1"/>
      <c r="W593" s="1"/>
      <c r="X593" s="1"/>
      <c r="Y593" s="1"/>
      <c r="Z593" s="1"/>
    </row>
    <row r="594" ht="12.75" hidden="1" customHeight="1">
      <c r="A594" s="1"/>
      <c r="B594" s="1"/>
      <c r="C594" s="1"/>
      <c r="D594" s="1"/>
      <c r="E594" s="1"/>
      <c r="F594" s="1"/>
      <c r="G594" s="1"/>
      <c r="H594" s="1"/>
      <c r="I594" s="1"/>
      <c r="J594" s="1"/>
      <c r="K594" s="1"/>
      <c r="L594" s="1"/>
      <c r="M594" s="60"/>
      <c r="N594" s="60"/>
      <c r="O594" s="142"/>
      <c r="P594" s="60"/>
      <c r="Q594" s="60"/>
      <c r="R594" s="60"/>
      <c r="S594" s="60"/>
      <c r="T594" s="45" t="s">
        <v>1855</v>
      </c>
      <c r="U594" s="45" t="s">
        <v>1856</v>
      </c>
      <c r="V594" s="1"/>
      <c r="W594" s="1"/>
      <c r="X594" s="1"/>
      <c r="Y594" s="1"/>
      <c r="Z594" s="1"/>
    </row>
    <row r="595" ht="12.75" hidden="1" customHeight="1">
      <c r="A595" s="1"/>
      <c r="B595" s="1"/>
      <c r="C595" s="1"/>
      <c r="D595" s="1"/>
      <c r="E595" s="1"/>
      <c r="F595" s="1"/>
      <c r="G595" s="1"/>
      <c r="H595" s="1"/>
      <c r="I595" s="1"/>
      <c r="J595" s="1"/>
      <c r="K595" s="1"/>
      <c r="L595" s="1"/>
      <c r="M595" s="60"/>
      <c r="N595" s="60"/>
      <c r="O595" s="142"/>
      <c r="P595" s="60"/>
      <c r="Q595" s="60"/>
      <c r="R595" s="60"/>
      <c r="S595" s="60"/>
      <c r="T595" s="45" t="s">
        <v>1857</v>
      </c>
      <c r="U595" s="45" t="s">
        <v>1858</v>
      </c>
      <c r="V595" s="1"/>
      <c r="W595" s="1"/>
      <c r="X595" s="1"/>
      <c r="Y595" s="1"/>
      <c r="Z595" s="1"/>
    </row>
    <row r="596" ht="12.75" hidden="1" customHeight="1">
      <c r="A596" s="1"/>
      <c r="B596" s="1"/>
      <c r="C596" s="1"/>
      <c r="D596" s="1"/>
      <c r="E596" s="1"/>
      <c r="F596" s="1"/>
      <c r="G596" s="1"/>
      <c r="H596" s="1"/>
      <c r="I596" s="1"/>
      <c r="J596" s="1"/>
      <c r="K596" s="1"/>
      <c r="L596" s="1"/>
      <c r="M596" s="60"/>
      <c r="N596" s="60"/>
      <c r="O596" s="142"/>
      <c r="P596" s="60"/>
      <c r="Q596" s="60"/>
      <c r="R596" s="60"/>
      <c r="S596" s="60"/>
      <c r="T596" s="45" t="s">
        <v>1859</v>
      </c>
      <c r="U596" s="45" t="s">
        <v>1860</v>
      </c>
      <c r="V596" s="1"/>
      <c r="W596" s="1"/>
      <c r="X596" s="1"/>
      <c r="Y596" s="1"/>
      <c r="Z596" s="1"/>
    </row>
    <row r="597" ht="12.75" hidden="1" customHeight="1">
      <c r="A597" s="1"/>
      <c r="B597" s="1"/>
      <c r="C597" s="1"/>
      <c r="D597" s="1"/>
      <c r="E597" s="1"/>
      <c r="F597" s="1"/>
      <c r="G597" s="1"/>
      <c r="H597" s="1"/>
      <c r="I597" s="1"/>
      <c r="J597" s="1"/>
      <c r="K597" s="1"/>
      <c r="L597" s="1"/>
      <c r="M597" s="60"/>
      <c r="N597" s="60"/>
      <c r="O597" s="142"/>
      <c r="P597" s="60"/>
      <c r="Q597" s="60"/>
      <c r="R597" s="60"/>
      <c r="S597" s="60"/>
      <c r="T597" s="45" t="s">
        <v>1861</v>
      </c>
      <c r="U597" s="45" t="s">
        <v>1862</v>
      </c>
      <c r="V597" s="1"/>
      <c r="W597" s="1"/>
      <c r="X597" s="1"/>
      <c r="Y597" s="1"/>
      <c r="Z597" s="1"/>
    </row>
    <row r="598" ht="12.75" hidden="1" customHeight="1">
      <c r="A598" s="1"/>
      <c r="B598" s="1"/>
      <c r="C598" s="1"/>
      <c r="D598" s="1"/>
      <c r="E598" s="1"/>
      <c r="F598" s="1"/>
      <c r="G598" s="1"/>
      <c r="H598" s="1"/>
      <c r="I598" s="1"/>
      <c r="J598" s="1"/>
      <c r="K598" s="1"/>
      <c r="L598" s="1"/>
      <c r="M598" s="60"/>
      <c r="N598" s="60"/>
      <c r="O598" s="142"/>
      <c r="P598" s="60"/>
      <c r="Q598" s="60"/>
      <c r="R598" s="60"/>
      <c r="S598" s="60"/>
      <c r="T598" s="45" t="s">
        <v>1863</v>
      </c>
      <c r="U598" s="45" t="s">
        <v>1864</v>
      </c>
      <c r="V598" s="1"/>
      <c r="W598" s="1"/>
      <c r="X598" s="1"/>
      <c r="Y598" s="1"/>
      <c r="Z598" s="1"/>
    </row>
    <row r="599" ht="12.75" hidden="1" customHeight="1">
      <c r="A599" s="1"/>
      <c r="B599" s="1"/>
      <c r="C599" s="1"/>
      <c r="D599" s="1"/>
      <c r="E599" s="1"/>
      <c r="F599" s="1"/>
      <c r="G599" s="1"/>
      <c r="H599" s="1"/>
      <c r="I599" s="1"/>
      <c r="J599" s="1"/>
      <c r="K599" s="1"/>
      <c r="L599" s="1"/>
      <c r="M599" s="60"/>
      <c r="N599" s="60"/>
      <c r="O599" s="142"/>
      <c r="P599" s="60"/>
      <c r="Q599" s="60"/>
      <c r="R599" s="60"/>
      <c r="S599" s="60"/>
      <c r="T599" s="45" t="s">
        <v>1865</v>
      </c>
      <c r="U599" s="45" t="s">
        <v>1866</v>
      </c>
      <c r="V599" s="1"/>
      <c r="W599" s="1"/>
      <c r="X599" s="1"/>
      <c r="Y599" s="1"/>
      <c r="Z599" s="1"/>
    </row>
    <row r="600" ht="12.75" hidden="1" customHeight="1">
      <c r="A600" s="1"/>
      <c r="B600" s="1"/>
      <c r="C600" s="1"/>
      <c r="D600" s="1"/>
      <c r="E600" s="1"/>
      <c r="F600" s="1"/>
      <c r="G600" s="1"/>
      <c r="H600" s="1"/>
      <c r="I600" s="1"/>
      <c r="J600" s="1"/>
      <c r="K600" s="1"/>
      <c r="L600" s="1"/>
      <c r="M600" s="60"/>
      <c r="N600" s="60"/>
      <c r="O600" s="142"/>
      <c r="P600" s="60"/>
      <c r="Q600" s="60"/>
      <c r="R600" s="60"/>
      <c r="S600" s="60"/>
      <c r="T600" s="45" t="s">
        <v>1867</v>
      </c>
      <c r="U600" s="45" t="s">
        <v>1868</v>
      </c>
      <c r="V600" s="1"/>
      <c r="W600" s="1"/>
      <c r="X600" s="1"/>
      <c r="Y600" s="1"/>
      <c r="Z600" s="1"/>
    </row>
    <row r="601" ht="12.75" hidden="1" customHeight="1">
      <c r="A601" s="1"/>
      <c r="B601" s="1"/>
      <c r="C601" s="1"/>
      <c r="D601" s="1"/>
      <c r="E601" s="1"/>
      <c r="F601" s="1"/>
      <c r="G601" s="1"/>
      <c r="H601" s="1"/>
      <c r="I601" s="1"/>
      <c r="J601" s="1"/>
      <c r="K601" s="1"/>
      <c r="L601" s="1"/>
      <c r="M601" s="60"/>
      <c r="N601" s="60"/>
      <c r="O601" s="142"/>
      <c r="P601" s="60"/>
      <c r="Q601" s="60"/>
      <c r="R601" s="60"/>
      <c r="S601" s="60"/>
      <c r="T601" s="45" t="s">
        <v>1869</v>
      </c>
      <c r="U601" s="45" t="s">
        <v>1870</v>
      </c>
      <c r="V601" s="1"/>
      <c r="W601" s="1"/>
      <c r="X601" s="1"/>
      <c r="Y601" s="1"/>
      <c r="Z601" s="1"/>
    </row>
    <row r="602" ht="12.75" hidden="1" customHeight="1">
      <c r="A602" s="1"/>
      <c r="B602" s="1"/>
      <c r="C602" s="1"/>
      <c r="D602" s="1"/>
      <c r="E602" s="1"/>
      <c r="F602" s="1"/>
      <c r="G602" s="1"/>
      <c r="H602" s="1"/>
      <c r="I602" s="1"/>
      <c r="J602" s="1"/>
      <c r="K602" s="1"/>
      <c r="L602" s="1"/>
      <c r="M602" s="60"/>
      <c r="N602" s="60"/>
      <c r="O602" s="142"/>
      <c r="P602" s="60"/>
      <c r="Q602" s="60"/>
      <c r="R602" s="60"/>
      <c r="S602" s="60"/>
      <c r="T602" s="45" t="s">
        <v>1871</v>
      </c>
      <c r="U602" s="45" t="s">
        <v>1872</v>
      </c>
      <c r="V602" s="1"/>
      <c r="W602" s="1"/>
      <c r="X602" s="1"/>
      <c r="Y602" s="1"/>
      <c r="Z602" s="1"/>
    </row>
    <row r="603" ht="12.75" hidden="1" customHeight="1">
      <c r="A603" s="1"/>
      <c r="B603" s="1"/>
      <c r="C603" s="1"/>
      <c r="D603" s="1"/>
      <c r="E603" s="1"/>
      <c r="F603" s="1"/>
      <c r="G603" s="1"/>
      <c r="H603" s="1"/>
      <c r="I603" s="1"/>
      <c r="J603" s="1"/>
      <c r="K603" s="1"/>
      <c r="L603" s="1"/>
      <c r="M603" s="60"/>
      <c r="N603" s="60"/>
      <c r="O603" s="142"/>
      <c r="P603" s="60"/>
      <c r="Q603" s="60"/>
      <c r="R603" s="60"/>
      <c r="S603" s="60"/>
      <c r="T603" s="45" t="s">
        <v>1873</v>
      </c>
      <c r="U603" s="45" t="s">
        <v>1874</v>
      </c>
      <c r="V603" s="1"/>
      <c r="W603" s="1"/>
      <c r="X603" s="1"/>
      <c r="Y603" s="1"/>
      <c r="Z603" s="1"/>
    </row>
    <row r="604" ht="12.75" hidden="1" customHeight="1">
      <c r="A604" s="1"/>
      <c r="B604" s="1"/>
      <c r="C604" s="1"/>
      <c r="D604" s="1"/>
      <c r="E604" s="1"/>
      <c r="F604" s="1"/>
      <c r="G604" s="1"/>
      <c r="H604" s="1"/>
      <c r="I604" s="1"/>
      <c r="J604" s="1"/>
      <c r="K604" s="1"/>
      <c r="L604" s="1"/>
      <c r="M604" s="60"/>
      <c r="N604" s="60"/>
      <c r="O604" s="142"/>
      <c r="P604" s="60"/>
      <c r="Q604" s="60"/>
      <c r="R604" s="60"/>
      <c r="S604" s="60"/>
      <c r="T604" s="45" t="s">
        <v>1875</v>
      </c>
      <c r="U604" s="45" t="s">
        <v>1876</v>
      </c>
      <c r="V604" s="1"/>
      <c r="W604" s="1"/>
      <c r="X604" s="1"/>
      <c r="Y604" s="1"/>
      <c r="Z604" s="1"/>
    </row>
    <row r="605" ht="12.75" hidden="1" customHeight="1">
      <c r="A605" s="1"/>
      <c r="B605" s="1"/>
      <c r="C605" s="1"/>
      <c r="D605" s="1"/>
      <c r="E605" s="1"/>
      <c r="F605" s="1"/>
      <c r="G605" s="1"/>
      <c r="H605" s="1"/>
      <c r="I605" s="1"/>
      <c r="J605" s="1"/>
      <c r="K605" s="1"/>
      <c r="L605" s="1"/>
      <c r="M605" s="60"/>
      <c r="N605" s="60"/>
      <c r="O605" s="142"/>
      <c r="P605" s="60"/>
      <c r="Q605" s="60"/>
      <c r="R605" s="60"/>
      <c r="S605" s="60"/>
      <c r="T605" s="45" t="s">
        <v>1877</v>
      </c>
      <c r="U605" s="45" t="s">
        <v>1878</v>
      </c>
      <c r="V605" s="1"/>
      <c r="W605" s="1"/>
      <c r="X605" s="1"/>
      <c r="Y605" s="1"/>
      <c r="Z605" s="1"/>
    </row>
    <row r="606" ht="12.75" hidden="1" customHeight="1">
      <c r="A606" s="1"/>
      <c r="B606" s="1"/>
      <c r="C606" s="1"/>
      <c r="D606" s="1"/>
      <c r="E606" s="1"/>
      <c r="F606" s="1"/>
      <c r="G606" s="1"/>
      <c r="H606" s="1"/>
      <c r="I606" s="1"/>
      <c r="J606" s="1"/>
      <c r="K606" s="1"/>
      <c r="L606" s="1"/>
      <c r="M606" s="60"/>
      <c r="N606" s="60"/>
      <c r="O606" s="142"/>
      <c r="P606" s="60"/>
      <c r="Q606" s="60"/>
      <c r="R606" s="60"/>
      <c r="S606" s="60"/>
      <c r="T606" s="45" t="s">
        <v>1879</v>
      </c>
      <c r="U606" s="45" t="s">
        <v>1880</v>
      </c>
      <c r="V606" s="1"/>
      <c r="W606" s="1"/>
      <c r="X606" s="1"/>
      <c r="Y606" s="1"/>
      <c r="Z606" s="1"/>
    </row>
    <row r="607" ht="12.75" hidden="1" customHeight="1">
      <c r="A607" s="1"/>
      <c r="B607" s="1"/>
      <c r="C607" s="1"/>
      <c r="D607" s="1"/>
      <c r="E607" s="1"/>
      <c r="F607" s="1"/>
      <c r="G607" s="1"/>
      <c r="H607" s="1"/>
      <c r="I607" s="1"/>
      <c r="J607" s="1"/>
      <c r="K607" s="1"/>
      <c r="L607" s="1"/>
      <c r="M607" s="60"/>
      <c r="N607" s="60"/>
      <c r="O607" s="142"/>
      <c r="P607" s="60"/>
      <c r="Q607" s="60"/>
      <c r="R607" s="60"/>
      <c r="S607" s="60"/>
      <c r="T607" s="45" t="s">
        <v>1881</v>
      </c>
      <c r="U607" s="45" t="s">
        <v>1882</v>
      </c>
      <c r="V607" s="1"/>
      <c r="W607" s="1"/>
      <c r="X607" s="1"/>
      <c r="Y607" s="1"/>
      <c r="Z607" s="1"/>
    </row>
    <row r="608" ht="12.75" hidden="1" customHeight="1">
      <c r="A608" s="1"/>
      <c r="B608" s="1"/>
      <c r="C608" s="1"/>
      <c r="D608" s="1"/>
      <c r="E608" s="1"/>
      <c r="F608" s="1"/>
      <c r="G608" s="1"/>
      <c r="H608" s="1"/>
      <c r="I608" s="1"/>
      <c r="J608" s="1"/>
      <c r="K608" s="1"/>
      <c r="L608" s="1"/>
      <c r="M608" s="60"/>
      <c r="N608" s="60"/>
      <c r="O608" s="142"/>
      <c r="P608" s="60"/>
      <c r="Q608" s="60"/>
      <c r="R608" s="60"/>
      <c r="S608" s="60"/>
      <c r="T608" s="45" t="s">
        <v>1883</v>
      </c>
      <c r="U608" s="45" t="s">
        <v>1884</v>
      </c>
      <c r="V608" s="1"/>
      <c r="W608" s="1"/>
      <c r="X608" s="1"/>
      <c r="Y608" s="1"/>
      <c r="Z608" s="1"/>
    </row>
    <row r="609" ht="12.75" hidden="1" customHeight="1">
      <c r="A609" s="1"/>
      <c r="B609" s="1"/>
      <c r="C609" s="1"/>
      <c r="D609" s="1"/>
      <c r="E609" s="1"/>
      <c r="F609" s="1"/>
      <c r="G609" s="1"/>
      <c r="H609" s="1"/>
      <c r="I609" s="1"/>
      <c r="J609" s="1"/>
      <c r="K609" s="1"/>
      <c r="L609" s="1"/>
      <c r="M609" s="60"/>
      <c r="N609" s="60"/>
      <c r="O609" s="142"/>
      <c r="P609" s="60"/>
      <c r="Q609" s="60"/>
      <c r="R609" s="60"/>
      <c r="S609" s="60"/>
      <c r="T609" s="45" t="s">
        <v>1885</v>
      </c>
      <c r="U609" s="45" t="s">
        <v>1886</v>
      </c>
      <c r="V609" s="1"/>
      <c r="W609" s="1"/>
      <c r="X609" s="1"/>
      <c r="Y609" s="1"/>
      <c r="Z609" s="1"/>
    </row>
    <row r="610" ht="12.75" hidden="1" customHeight="1">
      <c r="A610" s="1"/>
      <c r="B610" s="1"/>
      <c r="C610" s="1"/>
      <c r="D610" s="1"/>
      <c r="E610" s="1"/>
      <c r="F610" s="1"/>
      <c r="G610" s="1"/>
      <c r="H610" s="1"/>
      <c r="I610" s="1"/>
      <c r="J610" s="1"/>
      <c r="K610" s="1"/>
      <c r="L610" s="1"/>
      <c r="M610" s="60"/>
      <c r="N610" s="60"/>
      <c r="O610" s="142"/>
      <c r="P610" s="60"/>
      <c r="Q610" s="60"/>
      <c r="R610" s="60"/>
      <c r="S610" s="60"/>
      <c r="T610" s="45" t="s">
        <v>1887</v>
      </c>
      <c r="U610" s="45" t="s">
        <v>1888</v>
      </c>
      <c r="V610" s="1"/>
      <c r="W610" s="1"/>
      <c r="X610" s="1"/>
      <c r="Y610" s="1"/>
      <c r="Z610" s="1"/>
    </row>
    <row r="611" ht="12.75" hidden="1" customHeight="1">
      <c r="A611" s="1"/>
      <c r="B611" s="1"/>
      <c r="C611" s="1"/>
      <c r="D611" s="1"/>
      <c r="E611" s="1"/>
      <c r="F611" s="1"/>
      <c r="G611" s="1"/>
      <c r="H611" s="1"/>
      <c r="I611" s="1"/>
      <c r="J611" s="1"/>
      <c r="K611" s="1"/>
      <c r="L611" s="1"/>
      <c r="M611" s="60"/>
      <c r="N611" s="60"/>
      <c r="O611" s="142"/>
      <c r="P611" s="60"/>
      <c r="Q611" s="60"/>
      <c r="R611" s="60"/>
      <c r="S611" s="60"/>
      <c r="T611" s="45" t="s">
        <v>1889</v>
      </c>
      <c r="U611" s="45" t="s">
        <v>1890</v>
      </c>
      <c r="V611" s="1"/>
      <c r="W611" s="1"/>
      <c r="X611" s="1"/>
      <c r="Y611" s="1"/>
      <c r="Z611" s="1"/>
    </row>
    <row r="612" ht="12.75" hidden="1" customHeight="1">
      <c r="A612" s="1"/>
      <c r="B612" s="1"/>
      <c r="C612" s="1"/>
      <c r="D612" s="1"/>
      <c r="E612" s="1"/>
      <c r="F612" s="1"/>
      <c r="G612" s="1"/>
      <c r="H612" s="1"/>
      <c r="I612" s="1"/>
      <c r="J612" s="1"/>
      <c r="K612" s="1"/>
      <c r="L612" s="1"/>
      <c r="M612" s="60"/>
      <c r="N612" s="60"/>
      <c r="O612" s="142"/>
      <c r="P612" s="60"/>
      <c r="Q612" s="60"/>
      <c r="R612" s="60"/>
      <c r="S612" s="60"/>
      <c r="T612" s="45" t="s">
        <v>1891</v>
      </c>
      <c r="U612" s="45" t="s">
        <v>1892</v>
      </c>
      <c r="V612" s="1"/>
      <c r="W612" s="1"/>
      <c r="X612" s="1"/>
      <c r="Y612" s="1"/>
      <c r="Z612" s="1"/>
    </row>
    <row r="613" ht="12.75" hidden="1" customHeight="1">
      <c r="A613" s="1"/>
      <c r="B613" s="1"/>
      <c r="C613" s="1"/>
      <c r="D613" s="1"/>
      <c r="E613" s="1"/>
      <c r="F613" s="1"/>
      <c r="G613" s="1"/>
      <c r="H613" s="1"/>
      <c r="I613" s="1"/>
      <c r="J613" s="1"/>
      <c r="K613" s="1"/>
      <c r="L613" s="1"/>
      <c r="M613" s="60"/>
      <c r="N613" s="60"/>
      <c r="O613" s="142"/>
      <c r="P613" s="60"/>
      <c r="Q613" s="60"/>
      <c r="R613" s="60"/>
      <c r="S613" s="60"/>
      <c r="T613" s="1" t="s">
        <v>1893</v>
      </c>
      <c r="U613" s="1" t="s">
        <v>1894</v>
      </c>
      <c r="V613" s="1"/>
      <c r="W613" s="1"/>
      <c r="X613" s="1"/>
      <c r="Y613" s="1"/>
      <c r="Z613" s="1"/>
    </row>
    <row r="614" ht="12.75" hidden="1" customHeight="1">
      <c r="A614" s="1"/>
      <c r="B614" s="1"/>
      <c r="C614" s="1"/>
      <c r="D614" s="1"/>
      <c r="E614" s="1"/>
      <c r="F614" s="1"/>
      <c r="G614" s="1"/>
      <c r="H614" s="1"/>
      <c r="I614" s="1"/>
      <c r="J614" s="1"/>
      <c r="K614" s="1"/>
      <c r="L614" s="1"/>
      <c r="M614" s="60"/>
      <c r="N614" s="60"/>
      <c r="O614" s="142"/>
      <c r="P614" s="60"/>
      <c r="Q614" s="60"/>
      <c r="R614" s="60"/>
      <c r="S614" s="60"/>
      <c r="T614" s="1" t="s">
        <v>1895</v>
      </c>
      <c r="U614" s="1" t="s">
        <v>1896</v>
      </c>
      <c r="V614" s="1"/>
      <c r="W614" s="1"/>
      <c r="X614" s="1"/>
      <c r="Y614" s="1"/>
      <c r="Z614" s="1"/>
    </row>
    <row r="615" ht="12.75" hidden="1" customHeight="1">
      <c r="A615" s="1"/>
      <c r="B615" s="1"/>
      <c r="C615" s="1"/>
      <c r="D615" s="1"/>
      <c r="E615" s="1"/>
      <c r="F615" s="1"/>
      <c r="G615" s="1"/>
      <c r="H615" s="1"/>
      <c r="I615" s="1"/>
      <c r="J615" s="1"/>
      <c r="K615" s="1"/>
      <c r="L615" s="1"/>
      <c r="M615" s="60"/>
      <c r="N615" s="60"/>
      <c r="O615" s="142"/>
      <c r="P615" s="60"/>
      <c r="Q615" s="60"/>
      <c r="R615" s="60"/>
      <c r="S615" s="60"/>
      <c r="T615" s="1" t="s">
        <v>1897</v>
      </c>
      <c r="U615" s="1" t="s">
        <v>1898</v>
      </c>
      <c r="V615" s="1"/>
      <c r="W615" s="1"/>
      <c r="X615" s="1"/>
      <c r="Y615" s="1"/>
      <c r="Z615" s="1"/>
    </row>
    <row r="616" ht="12.75" hidden="1" customHeight="1">
      <c r="A616" s="1"/>
      <c r="B616" s="1"/>
      <c r="C616" s="1"/>
      <c r="D616" s="1"/>
      <c r="E616" s="1"/>
      <c r="F616" s="1"/>
      <c r="G616" s="1"/>
      <c r="H616" s="1"/>
      <c r="I616" s="1"/>
      <c r="J616" s="1"/>
      <c r="K616" s="1"/>
      <c r="L616" s="1"/>
      <c r="M616" s="60"/>
      <c r="N616" s="60"/>
      <c r="O616" s="142"/>
      <c r="P616" s="60"/>
      <c r="Q616" s="60"/>
      <c r="R616" s="60"/>
      <c r="S616" s="60"/>
      <c r="T616" s="1" t="s">
        <v>1899</v>
      </c>
      <c r="U616" s="1" t="s">
        <v>1900</v>
      </c>
      <c r="V616" s="1"/>
      <c r="W616" s="1"/>
      <c r="X616" s="1"/>
      <c r="Y616" s="1"/>
      <c r="Z616" s="1"/>
    </row>
    <row r="617" ht="12.75" hidden="1" customHeight="1">
      <c r="A617" s="1"/>
      <c r="B617" s="1"/>
      <c r="C617" s="1"/>
      <c r="D617" s="1"/>
      <c r="E617" s="1"/>
      <c r="F617" s="1"/>
      <c r="G617" s="1"/>
      <c r="H617" s="1"/>
      <c r="I617" s="1"/>
      <c r="J617" s="1"/>
      <c r="K617" s="1"/>
      <c r="L617" s="1"/>
      <c r="M617" s="60"/>
      <c r="N617" s="60"/>
      <c r="O617" s="142"/>
      <c r="P617" s="60"/>
      <c r="Q617" s="60"/>
      <c r="R617" s="60"/>
      <c r="S617" s="60"/>
      <c r="T617" s="1" t="s">
        <v>1901</v>
      </c>
      <c r="U617" s="1" t="s">
        <v>1902</v>
      </c>
      <c r="V617" s="1"/>
      <c r="W617" s="1"/>
      <c r="X617" s="1"/>
      <c r="Y617" s="1"/>
      <c r="Z617" s="1"/>
    </row>
    <row r="618" ht="12.75" hidden="1" customHeight="1">
      <c r="A618" s="1"/>
      <c r="B618" s="1"/>
      <c r="C618" s="1"/>
      <c r="D618" s="1"/>
      <c r="E618" s="1"/>
      <c r="F618" s="1"/>
      <c r="G618" s="1"/>
      <c r="H618" s="1"/>
      <c r="I618" s="1"/>
      <c r="J618" s="1"/>
      <c r="K618" s="1"/>
      <c r="L618" s="1"/>
      <c r="M618" s="60"/>
      <c r="N618" s="60"/>
      <c r="O618" s="142"/>
      <c r="P618" s="60"/>
      <c r="Q618" s="60"/>
      <c r="R618" s="60"/>
      <c r="S618" s="60"/>
      <c r="T618" s="1" t="s">
        <v>1903</v>
      </c>
      <c r="U618" s="1" t="s">
        <v>1904</v>
      </c>
      <c r="V618" s="1"/>
      <c r="W618" s="1"/>
      <c r="X618" s="1"/>
      <c r="Y618" s="1"/>
      <c r="Z618" s="1"/>
    </row>
    <row r="619" ht="12.75" hidden="1" customHeight="1">
      <c r="A619" s="1"/>
      <c r="B619" s="1"/>
      <c r="C619" s="1"/>
      <c r="D619" s="1"/>
      <c r="E619" s="1"/>
      <c r="F619" s="1"/>
      <c r="G619" s="1"/>
      <c r="H619" s="1"/>
      <c r="I619" s="1"/>
      <c r="J619" s="1"/>
      <c r="K619" s="1"/>
      <c r="L619" s="1"/>
      <c r="M619" s="60"/>
      <c r="N619" s="60"/>
      <c r="O619" s="142"/>
      <c r="P619" s="60"/>
      <c r="Q619" s="60"/>
      <c r="R619" s="60"/>
      <c r="S619" s="60"/>
      <c r="T619" s="1" t="s">
        <v>1905</v>
      </c>
      <c r="U619" s="1" t="s">
        <v>1906</v>
      </c>
      <c r="V619" s="1"/>
      <c r="W619" s="1"/>
      <c r="X619" s="1"/>
      <c r="Y619" s="1"/>
      <c r="Z619" s="1"/>
    </row>
    <row r="620" ht="12.75" hidden="1" customHeight="1">
      <c r="A620" s="1"/>
      <c r="B620" s="1"/>
      <c r="C620" s="1"/>
      <c r="D620" s="1"/>
      <c r="E620" s="1"/>
      <c r="F620" s="1"/>
      <c r="G620" s="1"/>
      <c r="H620" s="1"/>
      <c r="I620" s="1"/>
      <c r="J620" s="1"/>
      <c r="K620" s="1"/>
      <c r="L620" s="1"/>
      <c r="M620" s="60"/>
      <c r="N620" s="60"/>
      <c r="O620" s="142"/>
      <c r="P620" s="60"/>
      <c r="Q620" s="60"/>
      <c r="R620" s="60"/>
      <c r="S620" s="60"/>
      <c r="T620" s="1" t="s">
        <v>1907</v>
      </c>
      <c r="U620" s="1" t="s">
        <v>1908</v>
      </c>
      <c r="V620" s="1"/>
      <c r="W620" s="1"/>
      <c r="X620" s="1"/>
      <c r="Y620" s="1"/>
      <c r="Z620" s="1"/>
    </row>
    <row r="621" ht="12.75" hidden="1" customHeight="1">
      <c r="A621" s="1"/>
      <c r="B621" s="1"/>
      <c r="C621" s="1"/>
      <c r="D621" s="1"/>
      <c r="E621" s="1"/>
      <c r="F621" s="1"/>
      <c r="G621" s="1"/>
      <c r="H621" s="1"/>
      <c r="I621" s="1"/>
      <c r="J621" s="1"/>
      <c r="K621" s="1"/>
      <c r="L621" s="1"/>
      <c r="M621" s="60"/>
      <c r="N621" s="60"/>
      <c r="O621" s="142"/>
      <c r="P621" s="60"/>
      <c r="Q621" s="60"/>
      <c r="R621" s="60"/>
      <c r="S621" s="60"/>
      <c r="T621" s="1" t="s">
        <v>1909</v>
      </c>
      <c r="U621" s="1" t="s">
        <v>1910</v>
      </c>
      <c r="V621" s="1"/>
      <c r="W621" s="1"/>
      <c r="X621" s="1"/>
      <c r="Y621" s="1"/>
      <c r="Z621" s="1"/>
    </row>
    <row r="622" ht="12.75" hidden="1" customHeight="1">
      <c r="A622" s="1"/>
      <c r="B622" s="1"/>
      <c r="C622" s="1"/>
      <c r="D622" s="1"/>
      <c r="E622" s="1"/>
      <c r="F622" s="1"/>
      <c r="G622" s="1"/>
      <c r="H622" s="1"/>
      <c r="I622" s="1"/>
      <c r="J622" s="1"/>
      <c r="K622" s="1"/>
      <c r="L622" s="1"/>
      <c r="M622" s="60"/>
      <c r="N622" s="60"/>
      <c r="O622" s="142"/>
      <c r="P622" s="60"/>
      <c r="Q622" s="60"/>
      <c r="R622" s="60"/>
      <c r="S622" s="60"/>
      <c r="T622" s="1" t="s">
        <v>1911</v>
      </c>
      <c r="U622" s="1" t="s">
        <v>1912</v>
      </c>
      <c r="V622" s="1"/>
      <c r="W622" s="1"/>
      <c r="X622" s="1"/>
      <c r="Y622" s="1"/>
      <c r="Z622" s="1"/>
    </row>
    <row r="623" ht="12.75" hidden="1" customHeight="1">
      <c r="A623" s="1"/>
      <c r="B623" s="1"/>
      <c r="C623" s="1"/>
      <c r="D623" s="1"/>
      <c r="E623" s="1"/>
      <c r="F623" s="1"/>
      <c r="G623" s="1"/>
      <c r="H623" s="1"/>
      <c r="I623" s="1"/>
      <c r="J623" s="1"/>
      <c r="K623" s="1"/>
      <c r="L623" s="1"/>
      <c r="M623" s="60"/>
      <c r="N623" s="60"/>
      <c r="O623" s="142"/>
      <c r="P623" s="60"/>
      <c r="Q623" s="60"/>
      <c r="R623" s="60"/>
      <c r="S623" s="60"/>
      <c r="T623" s="1" t="s">
        <v>105</v>
      </c>
      <c r="U623" s="1" t="s">
        <v>1913</v>
      </c>
      <c r="V623" s="1"/>
      <c r="W623" s="1"/>
      <c r="X623" s="1"/>
      <c r="Y623" s="1"/>
      <c r="Z623" s="1"/>
    </row>
    <row r="624" ht="12.75" hidden="1" customHeight="1">
      <c r="A624" s="1"/>
      <c r="B624" s="1"/>
      <c r="C624" s="1"/>
      <c r="D624" s="1"/>
      <c r="E624" s="1"/>
      <c r="F624" s="1"/>
      <c r="G624" s="1"/>
      <c r="H624" s="1"/>
      <c r="I624" s="1"/>
      <c r="J624" s="1"/>
      <c r="K624" s="1"/>
      <c r="L624" s="1"/>
      <c r="M624" s="60"/>
      <c r="N624" s="60"/>
      <c r="O624" s="142"/>
      <c r="P624" s="60"/>
      <c r="Q624" s="60"/>
      <c r="R624" s="60"/>
      <c r="S624" s="60"/>
      <c r="T624" s="1" t="s">
        <v>1914</v>
      </c>
      <c r="U624" s="1" t="s">
        <v>1915</v>
      </c>
      <c r="V624" s="1"/>
      <c r="W624" s="1"/>
      <c r="X624" s="1"/>
      <c r="Y624" s="1"/>
      <c r="Z624" s="1"/>
    </row>
    <row r="625" ht="12.75" hidden="1" customHeight="1">
      <c r="A625" s="1"/>
      <c r="B625" s="1"/>
      <c r="C625" s="1"/>
      <c r="D625" s="1"/>
      <c r="E625" s="1"/>
      <c r="F625" s="1"/>
      <c r="G625" s="1"/>
      <c r="H625" s="1"/>
      <c r="I625" s="1"/>
      <c r="J625" s="1"/>
      <c r="K625" s="1"/>
      <c r="L625" s="1"/>
      <c r="M625" s="60"/>
      <c r="N625" s="60"/>
      <c r="O625" s="142"/>
      <c r="P625" s="60"/>
      <c r="Q625" s="60"/>
      <c r="R625" s="60"/>
      <c r="S625" s="60"/>
      <c r="T625" s="1" t="s">
        <v>1916</v>
      </c>
      <c r="U625" s="1" t="s">
        <v>1917</v>
      </c>
      <c r="V625" s="1"/>
      <c r="W625" s="1"/>
      <c r="X625" s="1"/>
      <c r="Y625" s="1"/>
      <c r="Z625" s="1"/>
    </row>
    <row r="626" ht="12.75" hidden="1" customHeight="1">
      <c r="A626" s="1"/>
      <c r="B626" s="1"/>
      <c r="C626" s="1"/>
      <c r="D626" s="1"/>
      <c r="E626" s="1"/>
      <c r="F626" s="1"/>
      <c r="G626" s="1"/>
      <c r="H626" s="1"/>
      <c r="I626" s="1"/>
      <c r="J626" s="1"/>
      <c r="K626" s="1"/>
      <c r="L626" s="1"/>
      <c r="M626" s="60"/>
      <c r="N626" s="60"/>
      <c r="O626" s="142"/>
      <c r="P626" s="60"/>
      <c r="Q626" s="60"/>
      <c r="R626" s="60"/>
      <c r="S626" s="60"/>
      <c r="T626" s="1" t="s">
        <v>1918</v>
      </c>
      <c r="U626" s="1" t="s">
        <v>1919</v>
      </c>
      <c r="V626" s="1"/>
      <c r="W626" s="1"/>
      <c r="X626" s="1"/>
      <c r="Y626" s="1"/>
      <c r="Z626" s="1"/>
    </row>
    <row r="627" ht="12.75" hidden="1" customHeight="1">
      <c r="A627" s="1"/>
      <c r="B627" s="1"/>
      <c r="C627" s="1"/>
      <c r="D627" s="1"/>
      <c r="E627" s="1"/>
      <c r="F627" s="1"/>
      <c r="G627" s="1"/>
      <c r="H627" s="1"/>
      <c r="I627" s="1"/>
      <c r="J627" s="1"/>
      <c r="K627" s="1"/>
      <c r="L627" s="1"/>
      <c r="M627" s="60"/>
      <c r="N627" s="60"/>
      <c r="O627" s="142"/>
      <c r="P627" s="60"/>
      <c r="Q627" s="60"/>
      <c r="R627" s="60"/>
      <c r="S627" s="60"/>
      <c r="T627" s="1" t="s">
        <v>1920</v>
      </c>
      <c r="U627" s="1" t="s">
        <v>1921</v>
      </c>
      <c r="V627" s="1"/>
      <c r="W627" s="1"/>
      <c r="X627" s="1"/>
      <c r="Y627" s="1"/>
      <c r="Z627" s="1"/>
    </row>
    <row r="628" ht="12.75" hidden="1" customHeight="1">
      <c r="A628" s="1"/>
      <c r="B628" s="1"/>
      <c r="C628" s="1"/>
      <c r="D628" s="1"/>
      <c r="E628" s="1"/>
      <c r="F628" s="1"/>
      <c r="G628" s="1"/>
      <c r="H628" s="1"/>
      <c r="I628" s="1"/>
      <c r="J628" s="1"/>
      <c r="K628" s="1"/>
      <c r="L628" s="1"/>
      <c r="M628" s="60"/>
      <c r="N628" s="60"/>
      <c r="O628" s="142"/>
      <c r="P628" s="60"/>
      <c r="Q628" s="60"/>
      <c r="R628" s="60"/>
      <c r="S628" s="60"/>
      <c r="T628" s="1" t="s">
        <v>1922</v>
      </c>
      <c r="U628" s="1" t="s">
        <v>1923</v>
      </c>
      <c r="V628" s="1"/>
      <c r="W628" s="1"/>
      <c r="X628" s="1"/>
      <c r="Y628" s="1"/>
      <c r="Z628" s="1"/>
    </row>
    <row r="629" ht="12.75" hidden="1" customHeight="1">
      <c r="A629" s="1"/>
      <c r="B629" s="1"/>
      <c r="C629" s="1"/>
      <c r="D629" s="1"/>
      <c r="E629" s="1"/>
      <c r="F629" s="1"/>
      <c r="G629" s="1"/>
      <c r="H629" s="1"/>
      <c r="I629" s="1"/>
      <c r="J629" s="1"/>
      <c r="K629" s="1"/>
      <c r="L629" s="1"/>
      <c r="M629" s="60"/>
      <c r="N629" s="60"/>
      <c r="O629" s="142"/>
      <c r="P629" s="60"/>
      <c r="Q629" s="60"/>
      <c r="R629" s="60"/>
      <c r="S629" s="60"/>
      <c r="T629" s="1" t="s">
        <v>1924</v>
      </c>
      <c r="U629" s="1" t="s">
        <v>1925</v>
      </c>
      <c r="V629" s="1"/>
      <c r="W629" s="1"/>
      <c r="X629" s="1"/>
      <c r="Y629" s="1"/>
      <c r="Z629" s="1"/>
    </row>
    <row r="630" ht="12.75" hidden="1" customHeight="1">
      <c r="A630" s="1"/>
      <c r="B630" s="1"/>
      <c r="C630" s="1"/>
      <c r="D630" s="1"/>
      <c r="E630" s="1"/>
      <c r="F630" s="1"/>
      <c r="G630" s="1"/>
      <c r="H630" s="1"/>
      <c r="I630" s="1"/>
      <c r="J630" s="1"/>
      <c r="K630" s="1"/>
      <c r="L630" s="1"/>
      <c r="M630" s="60"/>
      <c r="N630" s="60"/>
      <c r="O630" s="142"/>
      <c r="P630" s="60"/>
      <c r="Q630" s="60"/>
      <c r="R630" s="60"/>
      <c r="S630" s="60"/>
      <c r="T630" s="1" t="s">
        <v>1926</v>
      </c>
      <c r="U630" s="1" t="s">
        <v>1927</v>
      </c>
      <c r="V630" s="1"/>
      <c r="W630" s="1"/>
      <c r="X630" s="1"/>
      <c r="Y630" s="1"/>
      <c r="Z630" s="1"/>
    </row>
    <row r="631" ht="12.75" hidden="1" customHeight="1">
      <c r="A631" s="1"/>
      <c r="B631" s="1"/>
      <c r="C631" s="1"/>
      <c r="D631" s="1"/>
      <c r="E631" s="1"/>
      <c r="F631" s="1"/>
      <c r="G631" s="1"/>
      <c r="H631" s="1"/>
      <c r="I631" s="1"/>
      <c r="J631" s="1"/>
      <c r="K631" s="1"/>
      <c r="L631" s="1"/>
      <c r="M631" s="60"/>
      <c r="N631" s="60"/>
      <c r="O631" s="142"/>
      <c r="P631" s="60"/>
      <c r="Q631" s="60"/>
      <c r="R631" s="60"/>
      <c r="S631" s="60"/>
      <c r="T631" s="1" t="s">
        <v>1928</v>
      </c>
      <c r="U631" s="1" t="s">
        <v>1929</v>
      </c>
      <c r="V631" s="1"/>
      <c r="W631" s="1"/>
      <c r="X631" s="1"/>
      <c r="Y631" s="1"/>
      <c r="Z631" s="1"/>
    </row>
    <row r="632" ht="12.75" hidden="1" customHeight="1">
      <c r="A632" s="1"/>
      <c r="B632" s="1"/>
      <c r="C632" s="1"/>
      <c r="D632" s="1"/>
      <c r="E632" s="1"/>
      <c r="F632" s="1"/>
      <c r="G632" s="1"/>
      <c r="H632" s="1"/>
      <c r="I632" s="1"/>
      <c r="J632" s="1"/>
      <c r="K632" s="1"/>
      <c r="L632" s="1"/>
      <c r="M632" s="60"/>
      <c r="N632" s="60"/>
      <c r="O632" s="142"/>
      <c r="P632" s="60"/>
      <c r="Q632" s="60"/>
      <c r="R632" s="60"/>
      <c r="S632" s="60"/>
      <c r="T632" s="1" t="s">
        <v>1930</v>
      </c>
      <c r="U632" s="1" t="s">
        <v>1931</v>
      </c>
      <c r="V632" s="1"/>
      <c r="W632" s="1"/>
      <c r="X632" s="1"/>
      <c r="Y632" s="1"/>
      <c r="Z632" s="1"/>
    </row>
    <row r="633" ht="12.75" hidden="1" customHeight="1">
      <c r="A633" s="1"/>
      <c r="B633" s="1"/>
      <c r="C633" s="1"/>
      <c r="D633" s="1"/>
      <c r="E633" s="1"/>
      <c r="F633" s="1"/>
      <c r="G633" s="1"/>
      <c r="H633" s="1"/>
      <c r="I633" s="1"/>
      <c r="J633" s="1"/>
      <c r="K633" s="1"/>
      <c r="L633" s="1"/>
      <c r="M633" s="60"/>
      <c r="N633" s="60"/>
      <c r="O633" s="142"/>
      <c r="P633" s="60"/>
      <c r="Q633" s="60"/>
      <c r="R633" s="60"/>
      <c r="S633" s="60"/>
      <c r="T633" s="1" t="s">
        <v>1932</v>
      </c>
      <c r="U633" s="1" t="s">
        <v>1933</v>
      </c>
      <c r="V633" s="1"/>
      <c r="W633" s="1"/>
      <c r="X633" s="1"/>
      <c r="Y633" s="1"/>
      <c r="Z633" s="1"/>
    </row>
    <row r="634" ht="12.75" hidden="1" customHeight="1">
      <c r="A634" s="1"/>
      <c r="B634" s="1"/>
      <c r="C634" s="1"/>
      <c r="D634" s="1"/>
      <c r="E634" s="1"/>
      <c r="F634" s="1"/>
      <c r="G634" s="1"/>
      <c r="H634" s="1"/>
      <c r="I634" s="1"/>
      <c r="J634" s="1"/>
      <c r="K634" s="1"/>
      <c r="L634" s="1"/>
      <c r="M634" s="60"/>
      <c r="N634" s="60"/>
      <c r="O634" s="142"/>
      <c r="P634" s="60"/>
      <c r="Q634" s="60"/>
      <c r="R634" s="60"/>
      <c r="S634" s="60"/>
      <c r="T634" s="1" t="s">
        <v>1934</v>
      </c>
      <c r="U634" s="1" t="s">
        <v>1935</v>
      </c>
      <c r="V634" s="1"/>
      <c r="W634" s="1"/>
      <c r="X634" s="1"/>
      <c r="Y634" s="1"/>
      <c r="Z634" s="1"/>
    </row>
    <row r="635" ht="12.75" hidden="1" customHeight="1">
      <c r="A635" s="1"/>
      <c r="B635" s="1"/>
      <c r="C635" s="1"/>
      <c r="D635" s="1"/>
      <c r="E635" s="1"/>
      <c r="F635" s="1"/>
      <c r="G635" s="1"/>
      <c r="H635" s="1"/>
      <c r="I635" s="1"/>
      <c r="J635" s="1"/>
      <c r="K635" s="1"/>
      <c r="L635" s="1"/>
      <c r="M635" s="60"/>
      <c r="N635" s="60"/>
      <c r="O635" s="142"/>
      <c r="P635" s="60"/>
      <c r="Q635" s="60"/>
      <c r="R635" s="60"/>
      <c r="S635" s="60"/>
      <c r="T635" s="1" t="s">
        <v>1936</v>
      </c>
      <c r="U635" s="1" t="s">
        <v>1937</v>
      </c>
      <c r="V635" s="1"/>
      <c r="W635" s="1"/>
      <c r="X635" s="1"/>
      <c r="Y635" s="1"/>
      <c r="Z635" s="1"/>
    </row>
    <row r="636" ht="12.75" hidden="1" customHeight="1">
      <c r="A636" s="1"/>
      <c r="B636" s="1"/>
      <c r="C636" s="1"/>
      <c r="D636" s="1"/>
      <c r="E636" s="1"/>
      <c r="F636" s="1"/>
      <c r="G636" s="1"/>
      <c r="H636" s="1"/>
      <c r="I636" s="1"/>
      <c r="J636" s="1"/>
      <c r="K636" s="1"/>
      <c r="L636" s="1"/>
      <c r="M636" s="60"/>
      <c r="N636" s="60"/>
      <c r="O636" s="142"/>
      <c r="P636" s="60"/>
      <c r="Q636" s="60"/>
      <c r="R636" s="60"/>
      <c r="S636" s="60"/>
      <c r="T636" s="1" t="s">
        <v>1938</v>
      </c>
      <c r="U636" s="1" t="s">
        <v>1939</v>
      </c>
      <c r="V636" s="1"/>
      <c r="W636" s="1"/>
      <c r="X636" s="1"/>
      <c r="Y636" s="1"/>
      <c r="Z636" s="1"/>
    </row>
    <row r="637" ht="12.75" hidden="1" customHeight="1">
      <c r="A637" s="1"/>
      <c r="B637" s="1"/>
      <c r="C637" s="1"/>
      <c r="D637" s="1"/>
      <c r="E637" s="1"/>
      <c r="F637" s="1"/>
      <c r="G637" s="1"/>
      <c r="H637" s="1"/>
      <c r="I637" s="1"/>
      <c r="J637" s="1"/>
      <c r="K637" s="1"/>
      <c r="L637" s="1"/>
      <c r="M637" s="60"/>
      <c r="N637" s="60"/>
      <c r="O637" s="142"/>
      <c r="P637" s="60"/>
      <c r="Q637" s="60"/>
      <c r="R637" s="60"/>
      <c r="S637" s="60"/>
      <c r="T637" s="1" t="s">
        <v>1940</v>
      </c>
      <c r="U637" s="1" t="s">
        <v>1941</v>
      </c>
      <c r="V637" s="1"/>
      <c r="W637" s="1"/>
      <c r="X637" s="1"/>
      <c r="Y637" s="1"/>
      <c r="Z637" s="1"/>
    </row>
    <row r="638" ht="12.75" hidden="1" customHeight="1">
      <c r="A638" s="1"/>
      <c r="B638" s="1"/>
      <c r="C638" s="1"/>
      <c r="D638" s="1"/>
      <c r="E638" s="1"/>
      <c r="F638" s="1"/>
      <c r="G638" s="1"/>
      <c r="H638" s="1"/>
      <c r="I638" s="1"/>
      <c r="J638" s="1"/>
      <c r="K638" s="1"/>
      <c r="L638" s="1"/>
      <c r="M638" s="60"/>
      <c r="N638" s="60"/>
      <c r="O638" s="142"/>
      <c r="P638" s="60"/>
      <c r="Q638" s="60"/>
      <c r="R638" s="60"/>
      <c r="S638" s="60"/>
      <c r="T638" s="1" t="s">
        <v>1942</v>
      </c>
      <c r="U638" s="1" t="s">
        <v>1943</v>
      </c>
      <c r="V638" s="1"/>
      <c r="W638" s="1"/>
      <c r="X638" s="1"/>
      <c r="Y638" s="1"/>
      <c r="Z638" s="1"/>
    </row>
    <row r="639" ht="12.75" hidden="1" customHeight="1">
      <c r="A639" s="1"/>
      <c r="B639" s="1"/>
      <c r="C639" s="1"/>
      <c r="D639" s="1"/>
      <c r="E639" s="1"/>
      <c r="F639" s="1"/>
      <c r="G639" s="1"/>
      <c r="H639" s="1"/>
      <c r="I639" s="1"/>
      <c r="J639" s="1"/>
      <c r="K639" s="1"/>
      <c r="L639" s="1"/>
      <c r="M639" s="60"/>
      <c r="N639" s="60"/>
      <c r="O639" s="142"/>
      <c r="P639" s="60"/>
      <c r="Q639" s="60"/>
      <c r="R639" s="60"/>
      <c r="S639" s="60"/>
      <c r="T639" s="1" t="s">
        <v>1944</v>
      </c>
      <c r="U639" s="1" t="s">
        <v>1945</v>
      </c>
      <c r="V639" s="1"/>
      <c r="W639" s="1"/>
      <c r="X639" s="1"/>
      <c r="Y639" s="1"/>
      <c r="Z639" s="1"/>
    </row>
    <row r="640" ht="12.75" hidden="1" customHeight="1">
      <c r="A640" s="1"/>
      <c r="B640" s="1"/>
      <c r="C640" s="1"/>
      <c r="D640" s="1"/>
      <c r="E640" s="1"/>
      <c r="F640" s="1"/>
      <c r="G640" s="1"/>
      <c r="H640" s="1"/>
      <c r="I640" s="1"/>
      <c r="J640" s="1"/>
      <c r="K640" s="1"/>
      <c r="L640" s="1"/>
      <c r="M640" s="60"/>
      <c r="N640" s="60"/>
      <c r="O640" s="142"/>
      <c r="P640" s="60"/>
      <c r="Q640" s="60"/>
      <c r="R640" s="60"/>
      <c r="S640" s="60"/>
      <c r="T640" s="1" t="s">
        <v>1946</v>
      </c>
      <c r="U640" s="1" t="s">
        <v>1947</v>
      </c>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I3:J3"/>
    <mergeCell ref="B4:I4"/>
    <mergeCell ref="C5:D5"/>
    <mergeCell ref="C7:J7"/>
    <mergeCell ref="E9:H9"/>
    <mergeCell ref="C11:H11"/>
    <mergeCell ref="C13:E13"/>
    <mergeCell ref="D15:H15"/>
    <mergeCell ref="D17:H17"/>
    <mergeCell ref="F19:I19"/>
    <mergeCell ref="G21:H21"/>
    <mergeCell ref="I21:J21"/>
    <mergeCell ref="B23:G23"/>
    <mergeCell ref="B24:G24"/>
    <mergeCell ref="B25:G25"/>
    <mergeCell ref="B26:G26"/>
    <mergeCell ref="B27:G27"/>
    <mergeCell ref="B28:G28"/>
    <mergeCell ref="B29:G29"/>
    <mergeCell ref="B30:G30"/>
    <mergeCell ref="B31:G31"/>
    <mergeCell ref="D39:F39"/>
    <mergeCell ref="H39:J39"/>
    <mergeCell ref="B32:G32"/>
    <mergeCell ref="B33:G33"/>
    <mergeCell ref="B34:G34"/>
    <mergeCell ref="B35:G35"/>
    <mergeCell ref="B36:G36"/>
    <mergeCell ref="B37:G37"/>
    <mergeCell ref="B39:C39"/>
    <mergeCell ref="B47:C47"/>
    <mergeCell ref="B49:C49"/>
    <mergeCell ref="D49:F49"/>
    <mergeCell ref="I51:J51"/>
    <mergeCell ref="B53:C53"/>
    <mergeCell ref="I53:J53"/>
    <mergeCell ref="B41:C41"/>
    <mergeCell ref="D41:E41"/>
    <mergeCell ref="B43:C43"/>
    <mergeCell ref="D43:F43"/>
    <mergeCell ref="B45:C45"/>
    <mergeCell ref="D45:E45"/>
    <mergeCell ref="D47:E47"/>
  </mergeCells>
  <conditionalFormatting sqref="I21">
    <cfRule type="cellIs" dxfId="0" priority="1" operator="equal">
      <formula>"round($H$14;2)"</formula>
    </cfRule>
  </conditionalFormatting>
  <conditionalFormatting sqref="C19">
    <cfRule type="cellIs" dxfId="1" priority="2" operator="equal">
      <formula>"Nema"</formula>
    </cfRule>
  </conditionalFormatting>
  <dataValidations>
    <dataValidation type="decimal" allowBlank="1" showInputMessage="1" showErrorMessage="1" prompt=" - " sqref="C9">
      <formula1>10000.0</formula1>
      <formula2>60000.0</formula2>
    </dataValidation>
    <dataValidation type="list" allowBlank="1" showInputMessage="1" showErrorMessage="1" prompt=" - " sqref="J19">
      <formula1>"DA,NE"</formula1>
    </dataValidation>
    <dataValidation type="decimal" operator="greaterThan" allowBlank="1" showInputMessage="1" showErrorMessage="1" prompt=" - " sqref="J9">
      <formula1>0.0</formula1>
    </dataValidation>
    <dataValidation type="custom" allowBlank="1" showInputMessage="1" showErrorMessage="1" prompt="Naziv neispravan - Naziv korisnika mora imati najmanje 3 a najviše 64 slovnih znakova. Ne upisujte nazive s &quot;navodnicima&quot; i slično." sqref="C7">
      <formula1>AND(GTE(LEN(C7),MIN((1),(64))),LTE(LEN(C7),MAX((1),(64))))</formula1>
    </dataValidation>
    <dataValidation type="custom" allowBlank="1" showInputMessage="1" showErrorMessage="1" prompt="Neispravno ime i prezime osobe - Upišite ime i prezime zakonskog predstavnika bez ikakvih titula, funkcija i slično. Dužina teksta zakonskog predstavnika može biti između 6 i 40 slova." sqref="D39 D49">
      <formula1>AND(GTE(LEN(D39),MIN((6),(40))),LTE(LEN(D39),MAX((6),(40))))</formula1>
    </dataValidation>
    <dataValidation type="custom" allowBlank="1" showInputMessage="1" showErrorMessage="1" prompt="Neispravno mjesto - Mjesto mora biti upisano, maksimalno 22 slovna mjesta, ne skraćujte nazive mjesta ako naziv ne prelazi 22 slova (primjer: uvijek pišite SLAVONSKI BROD, ne SL. Brod ili Slav. Brod)." sqref="E9">
      <formula1>AND(GTE(LEN(E9),MIN((2),(22))),LTE(LEN(E9),MAX((2),(22))))</formula1>
    </dataValidation>
    <dataValidation type="list" allowBlank="1" showInputMessage="1" showErrorMessage="1" prompt=" - " sqref="C17">
      <formula1>$M$23:$M$580</formula1>
    </dataValidation>
    <dataValidation type="date" operator="greaterThanOrEqual" allowBlank="1" showInputMessage="1" showErrorMessage="1" prompt=" - " sqref="E5 G5">
      <formula1>42005.0</formula1>
    </dataValidation>
    <dataValidation type="custom" allowBlank="1" showInputMessage="1" showErrorMessage="1" prompt="Neispravno upisan matični broj - Matični broj mora biti upisan na osam znamenaka, s vodećim nulama ako ih ima (npr. 01234567)." sqref="J11">
      <formula1>EQ(LEN(J11),(8))</formula1>
    </dataValidation>
    <dataValidation type="list" allowBlank="1" showInputMessage="1" showErrorMessage="1" prompt=" - " sqref="C15">
      <formula1>$T$23:$T$640</formula1>
    </dataValidation>
    <dataValidation type="custom" allowBlank="1" showInputMessage="1" showErrorMessage="1" prompt="Neispravan broj telefona - Broj telefona upišite s pozivnim brojem bez ikakvih znakova odvajanja znamenaka (razmak, &quot;/&quot;, &quot;-&quot;). Može biti dužine 7 do 10 znamenaka" sqref="D45 D47">
      <formula1>AND(GTE(LEN(D45),MIN((7),(10))),LTE(LEN(D45),MAX((7),(10))))</formula1>
    </dataValidation>
    <dataValidation type="custom" allowBlank="1" showInputMessage="1" showErrorMessage="1" prompt="Neispravan račun - Račun mora biti upisan u IBAN formatu (duljine 21 slovno mjesto, bez razmaka)" sqref="C13">
      <formula1>EQ(LEN(C13),(21))</formula1>
    </dataValidation>
    <dataValidation type="custom" allowBlank="1" showInputMessage="1" showErrorMessage="1" prompt="Neispravno ime i prezime osobe - Upišite samo jednu osobu za kontaktiranje i jedan broj telefona (obavezno s pozivnim brojem). Dužina teksta osobe za kontaktiranje može biti između 6 i 40 slova." sqref="D43">
      <formula1>AND(GTE(LEN(D43),MIN((6),(40))),LTE(LEN(D43),MAX((6),(40))))</formula1>
    </dataValidation>
    <dataValidation type="decimal" allowBlank="1" showInputMessage="1" showErrorMessage="1" prompt=" - " sqref="J13">
      <formula1>0.0</formula1>
      <formula2>9.9999999999E10</formula2>
    </dataValidation>
    <dataValidation type="list" allowBlank="1" showInputMessage="1" showErrorMessage="1" prompt="Neispravno razdoblje - Razdoblje mora biti jedno od ponuđenih, ako je odabrano razdoblje još kasnije od onoga u Excelu skinite sa stranica FINE ili Ministarstva noviji Excel" sqref="J15">
      <formula1>$Q$23:$Q$25</formula1>
    </dataValidation>
    <dataValidation type="custom" allowBlank="1" showInputMessage="1" showErrorMessage="1" prompt="Neispravna adresa - Unesite naziv ulice i kućni broj, moraju imati najmanje 3 a najviše 38 slovnih znakova. Ako je naziv ulice toliko dug, skratite ga da stane u 38 slova." sqref="C11">
      <formula1>AND(GTE(LEN(C11),MIN((3),(38))),LTE(LEN(C11),MAX((3),(38))))</formula1>
    </dataValidation>
  </dataValidations>
  <printOptions/>
  <pageMargins bottom="0.75" footer="0.0" header="0.0" left="0.7" right="0.7" top="0.75"/>
  <pageSetup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0.88"/>
    <col customWidth="1" min="2" max="2" width="5.75"/>
    <col customWidth="1" min="3" max="8" width="12.75"/>
    <col customWidth="1" min="9" max="9" width="4.25"/>
    <col customWidth="1" min="10" max="11" width="15.75"/>
    <col customWidth="1" min="12" max="12" width="6.75"/>
    <col customWidth="1" min="13" max="13" width="0.88"/>
    <col customWidth="1" hidden="1" min="14" max="16" width="6.63"/>
    <col customWidth="1" min="17" max="26" width="8.0"/>
  </cols>
  <sheetData>
    <row r="1" ht="24.75" customHeight="1">
      <c r="A1" s="1"/>
      <c r="B1" s="2" t="s">
        <v>0</v>
      </c>
      <c r="C1" s="3" t="s">
        <v>12</v>
      </c>
      <c r="D1" s="3" t="s">
        <v>1</v>
      </c>
      <c r="E1" s="3" t="s">
        <v>2</v>
      </c>
      <c r="F1" s="4" t="s">
        <v>3</v>
      </c>
      <c r="G1" s="3" t="s">
        <v>4</v>
      </c>
      <c r="H1" s="3" t="s">
        <v>5</v>
      </c>
      <c r="I1" s="3"/>
      <c r="J1" s="3" t="s">
        <v>6</v>
      </c>
      <c r="K1" s="6" t="s">
        <v>7</v>
      </c>
      <c r="L1" s="48"/>
      <c r="M1" s="1"/>
      <c r="N1" s="1"/>
      <c r="O1" s="1"/>
      <c r="P1" s="1"/>
      <c r="Q1" s="1"/>
      <c r="R1" s="1"/>
      <c r="S1" s="1"/>
      <c r="T1" s="1"/>
      <c r="U1" s="1"/>
      <c r="V1" s="1"/>
      <c r="W1" s="1"/>
      <c r="X1" s="1"/>
      <c r="Y1" s="1"/>
      <c r="Z1" s="1"/>
    </row>
    <row r="2" ht="4.5" customHeight="1">
      <c r="A2" s="143"/>
      <c r="B2" s="144"/>
      <c r="C2" s="143"/>
      <c r="D2" s="143"/>
      <c r="E2" s="143"/>
      <c r="F2" s="143"/>
      <c r="G2" s="143"/>
      <c r="H2" s="143"/>
      <c r="I2" s="143"/>
      <c r="J2" s="143"/>
      <c r="K2" s="145"/>
      <c r="M2" s="143"/>
      <c r="N2" s="143"/>
      <c r="O2" s="143"/>
      <c r="P2" s="143"/>
      <c r="Q2" s="143"/>
      <c r="R2" s="143"/>
      <c r="S2" s="143"/>
      <c r="T2" s="143"/>
      <c r="U2" s="143"/>
      <c r="V2" s="143"/>
      <c r="W2" s="143"/>
      <c r="X2" s="143"/>
      <c r="Y2" s="143"/>
      <c r="Z2" s="143"/>
    </row>
    <row r="3" ht="30.0" customHeight="1">
      <c r="A3" s="60"/>
      <c r="B3" s="146" t="str">
        <f>IF(RIGHT(K13,2)="06","Vrsta posla: 707","Vrsta posla 708")</f>
        <v>Vrsta posla 708</v>
      </c>
      <c r="C3" s="147"/>
      <c r="D3" s="60"/>
      <c r="E3" s="60"/>
      <c r="F3" s="148"/>
      <c r="G3" s="148"/>
      <c r="H3" s="148"/>
      <c r="I3" s="148"/>
      <c r="J3" s="148"/>
      <c r="K3" s="149" t="s">
        <v>1948</v>
      </c>
      <c r="L3" s="147"/>
      <c r="M3" s="60"/>
      <c r="N3" s="60"/>
      <c r="O3" s="60"/>
      <c r="P3" s="60"/>
      <c r="Q3" s="60"/>
      <c r="R3" s="60"/>
      <c r="S3" s="60"/>
      <c r="T3" s="60"/>
      <c r="U3" s="60"/>
      <c r="V3" s="60"/>
      <c r="W3" s="60"/>
      <c r="X3" s="60"/>
      <c r="Y3" s="60"/>
      <c r="Z3" s="60"/>
    </row>
    <row r="4" ht="30.0" customHeight="1">
      <c r="A4" s="60"/>
      <c r="B4" s="150" t="s">
        <v>1949</v>
      </c>
      <c r="M4" s="60"/>
      <c r="N4" s="60"/>
      <c r="O4" s="60"/>
      <c r="P4" s="60"/>
      <c r="Q4" s="60"/>
      <c r="R4" s="60"/>
      <c r="S4" s="60"/>
      <c r="T4" s="60"/>
      <c r="U4" s="60"/>
      <c r="V4" s="60"/>
      <c r="W4" s="60"/>
      <c r="X4" s="60"/>
      <c r="Y4" s="60"/>
      <c r="Z4" s="60"/>
    </row>
    <row r="5" ht="9.0" customHeight="1">
      <c r="A5" s="60"/>
      <c r="B5" s="151"/>
      <c r="M5" s="60"/>
      <c r="N5" s="60"/>
      <c r="O5" s="60"/>
      <c r="P5" s="60"/>
      <c r="Q5" s="60"/>
      <c r="R5" s="60"/>
      <c r="S5" s="60"/>
      <c r="T5" s="60"/>
      <c r="U5" s="60"/>
      <c r="V5" s="60"/>
      <c r="W5" s="60"/>
      <c r="X5" s="60"/>
      <c r="Y5" s="60"/>
      <c r="Z5" s="60"/>
    </row>
    <row r="6" ht="19.5" customHeight="1">
      <c r="A6" s="144"/>
      <c r="B6" s="152" t="str">
        <f>IF(OR(RefStr!J15="",RefStr!J19=""),P7,IF(RefStr!N4=1,"za razdoblje "&amp;TEXT(RefStr!E5,"dd.MM.YYYY.")&amp;" do "&amp;TEXT(RefStr!G5,"dd.MM.YYYY."),P6))</f>
        <v>za razdoblje 01.01.2022. do 31.12.2022.</v>
      </c>
      <c r="M6" s="144"/>
      <c r="N6" s="144"/>
      <c r="O6" s="144"/>
      <c r="P6" s="60" t="s">
        <v>1950</v>
      </c>
      <c r="Q6" s="144"/>
      <c r="R6" s="144"/>
      <c r="S6" s="144"/>
      <c r="T6" s="144"/>
      <c r="U6" s="144"/>
      <c r="V6" s="144"/>
      <c r="W6" s="144"/>
      <c r="X6" s="144"/>
      <c r="Y6" s="144"/>
      <c r="Z6" s="144"/>
    </row>
    <row r="7" ht="18.0" customHeight="1">
      <c r="A7" s="143"/>
      <c r="B7" s="153" t="s">
        <v>89</v>
      </c>
      <c r="D7" s="154" t="str">
        <f>IF(RefStr!N4=1,IF(RefStr!C7&lt;&gt;"",RefStr!C7,""),"")</f>
        <v>UDRUGA ŠOKAČKA GRANA OSIJEK</v>
      </c>
      <c r="E7" s="155"/>
      <c r="F7" s="155"/>
      <c r="G7" s="155"/>
      <c r="H7" s="155"/>
      <c r="I7" s="155"/>
      <c r="J7" s="155"/>
      <c r="K7" s="155"/>
      <c r="L7" s="155"/>
      <c r="M7" s="143"/>
      <c r="N7" s="143"/>
      <c r="O7" s="143"/>
      <c r="P7" s="60" t="s">
        <v>1951</v>
      </c>
      <c r="Q7" s="143"/>
      <c r="R7" s="143"/>
      <c r="S7" s="143"/>
      <c r="T7" s="143"/>
      <c r="U7" s="143"/>
      <c r="V7" s="143"/>
      <c r="W7" s="143"/>
      <c r="X7" s="143"/>
      <c r="Y7" s="143"/>
      <c r="Z7" s="143"/>
    </row>
    <row r="8" ht="18.0" customHeight="1">
      <c r="A8" s="143"/>
      <c r="B8" s="153" t="s">
        <v>91</v>
      </c>
      <c r="D8" s="156" t="str">
        <f>IF(RefStr!N4=1,IF(RefStr!C9&lt;&gt;"",RefStr!C9,""),"")</f>
        <v>31000</v>
      </c>
      <c r="E8" s="157"/>
      <c r="F8" s="153" t="s">
        <v>93</v>
      </c>
      <c r="G8" s="158" t="str">
        <f>IF(RefStr!N4=1,IF(RefStr!E9&lt;&gt;"",RefStr!E9,""),"")</f>
        <v>OSIJEK</v>
      </c>
      <c r="H8" s="155"/>
      <c r="I8" s="155"/>
      <c r="J8" s="155"/>
      <c r="K8" s="155"/>
      <c r="L8" s="155"/>
      <c r="M8" s="143"/>
      <c r="N8" s="143"/>
      <c r="O8" s="143"/>
      <c r="P8" s="143"/>
      <c r="Q8" s="143"/>
      <c r="R8" s="143"/>
      <c r="S8" s="143"/>
      <c r="T8" s="143"/>
      <c r="U8" s="143"/>
      <c r="V8" s="143"/>
      <c r="W8" s="143"/>
      <c r="X8" s="143"/>
      <c r="Y8" s="143"/>
      <c r="Z8" s="143"/>
    </row>
    <row r="9" ht="18.0" customHeight="1">
      <c r="A9" s="143"/>
      <c r="B9" s="153" t="s">
        <v>96</v>
      </c>
      <c r="D9" s="158" t="str">
        <f>IF(RefStr!N4=1,IF(RefStr!C11&lt;&gt;"",RefStr!C11,""),"")</f>
        <v>Kralja Petra Svačića 36</v>
      </c>
      <c r="E9" s="155"/>
      <c r="F9" s="155"/>
      <c r="G9" s="155"/>
      <c r="H9" s="155"/>
      <c r="I9" s="155"/>
      <c r="J9" s="155"/>
      <c r="K9" s="155"/>
      <c r="L9" s="155"/>
      <c r="M9" s="143"/>
      <c r="N9" s="143"/>
      <c r="O9" s="143"/>
      <c r="P9" s="143"/>
      <c r="Q9" s="143"/>
      <c r="R9" s="143"/>
      <c r="S9" s="143"/>
      <c r="T9" s="143"/>
      <c r="U9" s="143"/>
      <c r="V9" s="143"/>
      <c r="W9" s="143"/>
      <c r="X9" s="143"/>
      <c r="Y9" s="143"/>
      <c r="Z9" s="143"/>
    </row>
    <row r="10" ht="18.0" customHeight="1">
      <c r="A10" s="143"/>
      <c r="B10" s="153" t="s">
        <v>100</v>
      </c>
      <c r="D10" s="159" t="str">
        <f>IF(RefStr!N4=1,IF(RefStr!C13&lt;&gt;"",RefStr!C13,""),"")</f>
        <v>HR7224020061100431431</v>
      </c>
      <c r="E10" s="155"/>
      <c r="F10" s="155"/>
      <c r="G10" s="160"/>
      <c r="H10" s="160"/>
      <c r="I10" s="161"/>
      <c r="J10" s="153" t="s">
        <v>95</v>
      </c>
      <c r="K10" s="162">
        <f>IF(RefStr!N4=1,IF(RefStr!J9&lt;&gt;"",RefStr!J9,""),"")</f>
        <v>96962</v>
      </c>
      <c r="L10" s="161"/>
      <c r="M10" s="143"/>
      <c r="N10" s="143"/>
      <c r="O10" s="143"/>
      <c r="P10" s="143"/>
      <c r="Q10" s="143"/>
      <c r="R10" s="143"/>
      <c r="S10" s="143"/>
      <c r="T10" s="143"/>
      <c r="U10" s="143"/>
      <c r="V10" s="143"/>
      <c r="W10" s="143"/>
      <c r="X10" s="143"/>
      <c r="Y10" s="143"/>
      <c r="Z10" s="143"/>
    </row>
    <row r="11" ht="18.0" customHeight="1">
      <c r="A11" s="143"/>
      <c r="B11" s="163" t="s">
        <v>104</v>
      </c>
      <c r="D11" s="158" t="str">
        <f>IF(RefStr!N4=1,IF(RefStr!C15&lt;&gt;"",RefStr!C15,""),"")</f>
        <v>9499</v>
      </c>
      <c r="E11" s="164" t="str">
        <f>IF(RefStr!D15&lt;&gt;"",RefStr!D15,"")</f>
        <v>Djelatnosti ostalih članskih organizacija, d. n.</v>
      </c>
      <c r="F11" s="165"/>
      <c r="G11" s="161"/>
      <c r="H11" s="161"/>
      <c r="I11" s="161"/>
      <c r="J11" s="163" t="s">
        <v>98</v>
      </c>
      <c r="K11" s="166" t="str">
        <f>IF(RefStr!N4=1,IF(RefStr!J11&lt;&gt;"",RefStr!J11,""),"")</f>
        <v>01921401</v>
      </c>
      <c r="L11" s="161"/>
      <c r="M11" s="143"/>
      <c r="N11" s="143"/>
      <c r="O11" s="143"/>
      <c r="P11" s="143"/>
      <c r="Q11" s="143"/>
      <c r="R11" s="143"/>
      <c r="S11" s="143"/>
      <c r="T11" s="143"/>
      <c r="U11" s="143"/>
      <c r="V11" s="143"/>
      <c r="W11" s="143"/>
      <c r="X11" s="143"/>
      <c r="Y11" s="143"/>
      <c r="Z11" s="143"/>
    </row>
    <row r="12" ht="18.0" customHeight="1">
      <c r="A12" s="143"/>
      <c r="B12" s="153" t="s">
        <v>108</v>
      </c>
      <c r="D12" s="158">
        <f>IF(RefStr!N4=1,IF(RefStr!C17&lt;&gt;"",RefStr!C17,""),"")</f>
        <v>312</v>
      </c>
      <c r="E12" s="164" t="str">
        <f>IF(RefStr!D17&lt;&gt;"",RefStr!D17,"")</f>
        <v>Grad/općina: OSIJEK</v>
      </c>
      <c r="F12" s="160"/>
      <c r="G12" s="160"/>
      <c r="H12" s="160"/>
      <c r="I12" s="167"/>
      <c r="J12" s="163" t="s">
        <v>102</v>
      </c>
      <c r="K12" s="168" t="str">
        <f>IF(RefStr!N4=1,IF(RefStr!J13&lt;&gt;"",RefStr!J13,""),"")</f>
        <v>09811369702</v>
      </c>
      <c r="L12" s="155"/>
      <c r="M12" s="143"/>
      <c r="N12" s="143"/>
      <c r="O12" s="143"/>
      <c r="P12" s="143"/>
      <c r="Q12" s="143"/>
      <c r="R12" s="143"/>
      <c r="S12" s="143"/>
      <c r="T12" s="143"/>
      <c r="U12" s="143"/>
      <c r="V12" s="143"/>
      <c r="W12" s="143"/>
      <c r="X12" s="143"/>
      <c r="Y12" s="143"/>
      <c r="Z12" s="143"/>
    </row>
    <row r="13" ht="18.0" customHeight="1">
      <c r="A13" s="143"/>
      <c r="B13" s="161"/>
      <c r="C13" s="169"/>
      <c r="D13" s="170"/>
      <c r="E13" s="171"/>
      <c r="F13" s="171"/>
      <c r="G13" s="171"/>
      <c r="H13" s="171"/>
      <c r="I13" s="163" t="s">
        <v>106</v>
      </c>
      <c r="K13" s="172" t="str">
        <f>IF(RefStr!N4=1,IF(RefStr!J15&lt;&gt;"",RefStr!J15,""),"")</f>
        <v>2022-12</v>
      </c>
      <c r="L13" s="161"/>
      <c r="M13" s="143"/>
      <c r="N13" s="143"/>
      <c r="O13" s="143"/>
      <c r="P13" s="143"/>
      <c r="Q13" s="143"/>
      <c r="R13" s="143"/>
      <c r="S13" s="143"/>
      <c r="T13" s="143"/>
      <c r="U13" s="143"/>
      <c r="V13" s="143"/>
      <c r="W13" s="143"/>
      <c r="X13" s="143"/>
      <c r="Y13" s="143"/>
      <c r="Z13" s="143"/>
    </row>
    <row r="14" ht="18.0" customHeight="1">
      <c r="A14" s="143"/>
      <c r="B14" s="153"/>
      <c r="C14" s="153"/>
      <c r="D14" s="171"/>
      <c r="E14" s="171"/>
      <c r="F14" s="171"/>
      <c r="G14" s="171"/>
      <c r="H14" s="171"/>
      <c r="I14" s="161"/>
      <c r="J14" s="163" t="s">
        <v>109</v>
      </c>
      <c r="K14" s="173">
        <f>IF(RefStr!N4=1,IF(RefStr!J17&lt;&gt;"",RefStr!J17,""),"")</f>
        <v>14</v>
      </c>
      <c r="L14" s="174"/>
      <c r="M14" s="143"/>
      <c r="N14" s="143"/>
      <c r="O14" s="143"/>
      <c r="P14" s="143"/>
      <c r="Q14" s="143"/>
      <c r="R14" s="143"/>
      <c r="S14" s="143"/>
      <c r="T14" s="143"/>
      <c r="U14" s="143"/>
      <c r="V14" s="143"/>
      <c r="W14" s="143"/>
      <c r="X14" s="143"/>
      <c r="Y14" s="143"/>
      <c r="Z14" s="143"/>
    </row>
    <row r="15" ht="15.0" customHeight="1">
      <c r="A15" s="60"/>
      <c r="B15" s="175" t="str">
        <f>"Verzija Excel datoteke: "&amp;MID(PraviPod707!G30,1,1)&amp;"."&amp;MID(PraviPod707!G30,2,1)&amp;"."&amp;MID(PraviPod707!G30,3,1)&amp;"."</f>
        <v>Verzija Excel datoteke: 6.0.3.</v>
      </c>
      <c r="E15" s="60"/>
      <c r="F15" s="176"/>
      <c r="G15" s="176"/>
      <c r="H15" s="176"/>
      <c r="I15" s="90"/>
      <c r="J15" s="90"/>
      <c r="K15" s="177"/>
      <c r="L15" s="178" t="s">
        <v>1952</v>
      </c>
      <c r="M15" s="60"/>
      <c r="N15" s="60"/>
      <c r="O15" s="60"/>
      <c r="P15" s="60"/>
      <c r="Q15" s="60"/>
      <c r="R15" s="60"/>
      <c r="S15" s="60"/>
      <c r="T15" s="60"/>
      <c r="U15" s="60"/>
      <c r="V15" s="60"/>
      <c r="W15" s="60"/>
      <c r="X15" s="60"/>
      <c r="Y15" s="60"/>
      <c r="Z15" s="60"/>
    </row>
    <row r="16" ht="33.75" customHeight="1">
      <c r="A16" s="60"/>
      <c r="B16" s="179" t="s">
        <v>1953</v>
      </c>
      <c r="C16" s="180" t="s">
        <v>1954</v>
      </c>
      <c r="D16" s="28"/>
      <c r="E16" s="28"/>
      <c r="F16" s="28"/>
      <c r="G16" s="28"/>
      <c r="H16" s="181"/>
      <c r="I16" s="182" t="s">
        <v>26</v>
      </c>
      <c r="J16" s="3" t="s">
        <v>1955</v>
      </c>
      <c r="K16" s="3" t="s">
        <v>133</v>
      </c>
      <c r="L16" s="183" t="s">
        <v>1956</v>
      </c>
      <c r="M16" s="60"/>
      <c r="N16" s="60"/>
      <c r="O16" s="60"/>
      <c r="P16" s="60"/>
      <c r="Q16" s="60"/>
      <c r="R16" s="60"/>
      <c r="S16" s="60"/>
      <c r="T16" s="60"/>
      <c r="U16" s="60"/>
      <c r="V16" s="60"/>
      <c r="W16" s="60"/>
      <c r="X16" s="60"/>
      <c r="Y16" s="60"/>
      <c r="Z16" s="60"/>
    </row>
    <row r="17" ht="12.75" customHeight="1">
      <c r="A17" s="60"/>
      <c r="B17" s="102">
        <v>1.0</v>
      </c>
      <c r="C17" s="184">
        <v>2.0</v>
      </c>
      <c r="D17" s="28"/>
      <c r="E17" s="28"/>
      <c r="F17" s="28"/>
      <c r="G17" s="28"/>
      <c r="H17" s="185"/>
      <c r="I17" s="186">
        <v>3.0</v>
      </c>
      <c r="J17" s="186">
        <v>4.0</v>
      </c>
      <c r="K17" s="102">
        <v>5.0</v>
      </c>
      <c r="L17" s="102">
        <v>6.0</v>
      </c>
      <c r="M17" s="60"/>
      <c r="N17" s="60"/>
      <c r="O17" s="60"/>
      <c r="P17" s="60"/>
      <c r="Q17" s="60"/>
      <c r="R17" s="60"/>
      <c r="S17" s="60"/>
      <c r="T17" s="60"/>
      <c r="U17" s="60"/>
      <c r="V17" s="60"/>
      <c r="W17" s="60"/>
      <c r="X17" s="60"/>
      <c r="Y17" s="60"/>
      <c r="Z17" s="60"/>
    </row>
    <row r="18" ht="12.75" customHeight="1">
      <c r="A18" s="60"/>
      <c r="B18" s="187" t="s">
        <v>1957</v>
      </c>
      <c r="C18" s="28"/>
      <c r="D18" s="28"/>
      <c r="E18" s="28"/>
      <c r="F18" s="28"/>
      <c r="G18" s="28"/>
      <c r="H18" s="28"/>
      <c r="I18" s="28"/>
      <c r="J18" s="28"/>
      <c r="K18" s="28"/>
      <c r="L18" s="29"/>
      <c r="M18" s="60"/>
      <c r="N18" s="60"/>
      <c r="O18" s="60"/>
      <c r="P18" s="60"/>
      <c r="Q18" s="60"/>
      <c r="R18" s="60"/>
      <c r="S18" s="60"/>
      <c r="T18" s="60"/>
      <c r="U18" s="60"/>
      <c r="V18" s="60"/>
      <c r="W18" s="60"/>
      <c r="X18" s="60"/>
      <c r="Y18" s="60"/>
      <c r="Z18" s="60"/>
    </row>
    <row r="19" ht="12.75" customHeight="1">
      <c r="A19" s="60"/>
      <c r="B19" s="188">
        <v>3.0</v>
      </c>
      <c r="C19" s="189" t="s">
        <v>1958</v>
      </c>
      <c r="D19" s="190"/>
      <c r="E19" s="190"/>
      <c r="F19" s="190"/>
      <c r="G19" s="190"/>
      <c r="H19" s="191"/>
      <c r="I19" s="110">
        <v>1.0</v>
      </c>
      <c r="J19" s="192">
        <f t="shared" ref="J19:K19" si="1">J20+J23+J26+J29+J42+J58+J67</f>
        <v>55800</v>
      </c>
      <c r="K19" s="192">
        <f t="shared" si="1"/>
        <v>99786</v>
      </c>
      <c r="L19" s="193">
        <f t="shared" ref="L19:L71" si="3">IF(J19&gt;0,IF(K19/J19&gt;=100,"&gt;&gt;100",K19/J19*100),"-")</f>
        <v>178.827957</v>
      </c>
      <c r="M19" s="60"/>
      <c r="N19" s="60"/>
      <c r="O19" s="60"/>
      <c r="P19" s="60"/>
      <c r="Q19" s="60"/>
      <c r="R19" s="60"/>
      <c r="S19" s="60"/>
      <c r="T19" s="60"/>
      <c r="U19" s="60"/>
      <c r="V19" s="60"/>
      <c r="W19" s="60"/>
      <c r="X19" s="60"/>
      <c r="Y19" s="60"/>
      <c r="Z19" s="60"/>
    </row>
    <row r="20" ht="12.75" customHeight="1">
      <c r="A20" s="60"/>
      <c r="B20" s="194">
        <v>31.0</v>
      </c>
      <c r="C20" s="195" t="s">
        <v>1959</v>
      </c>
      <c r="D20" s="120"/>
      <c r="E20" s="120"/>
      <c r="F20" s="120"/>
      <c r="G20" s="120"/>
      <c r="H20" s="121"/>
      <c r="I20" s="122">
        <v>2.0</v>
      </c>
      <c r="J20" s="196">
        <f t="shared" ref="J20:K20" si="2">J21+J22</f>
        <v>0</v>
      </c>
      <c r="K20" s="196">
        <f t="shared" si="2"/>
        <v>0</v>
      </c>
      <c r="L20" s="197" t="str">
        <f t="shared" si="3"/>
        <v>-</v>
      </c>
      <c r="M20" s="60"/>
      <c r="N20" s="60"/>
      <c r="O20" s="60"/>
      <c r="P20" s="60"/>
      <c r="Q20" s="60"/>
      <c r="R20" s="60"/>
      <c r="S20" s="60"/>
      <c r="T20" s="60"/>
      <c r="U20" s="60"/>
      <c r="V20" s="60"/>
      <c r="W20" s="60"/>
      <c r="X20" s="60"/>
      <c r="Y20" s="60"/>
      <c r="Z20" s="60"/>
    </row>
    <row r="21" ht="12.75" customHeight="1">
      <c r="A21" s="60"/>
      <c r="B21" s="194">
        <v>3111.0</v>
      </c>
      <c r="C21" s="195" t="s">
        <v>1960</v>
      </c>
      <c r="D21" s="120"/>
      <c r="E21" s="120"/>
      <c r="F21" s="120"/>
      <c r="G21" s="120"/>
      <c r="H21" s="121"/>
      <c r="I21" s="122">
        <v>3.0</v>
      </c>
      <c r="J21" s="196">
        <v>0.0</v>
      </c>
      <c r="K21" s="196">
        <v>0.0</v>
      </c>
      <c r="L21" s="197" t="str">
        <f t="shared" si="3"/>
        <v>-</v>
      </c>
      <c r="M21" s="60"/>
      <c r="N21" s="60"/>
      <c r="O21" s="60"/>
      <c r="P21" s="60"/>
      <c r="Q21" s="60"/>
      <c r="R21" s="60"/>
      <c r="S21" s="60"/>
      <c r="T21" s="60"/>
      <c r="U21" s="60"/>
      <c r="V21" s="60"/>
      <c r="W21" s="60"/>
      <c r="X21" s="60"/>
      <c r="Y21" s="60"/>
      <c r="Z21" s="60"/>
    </row>
    <row r="22" ht="12.75" customHeight="1">
      <c r="A22" s="60"/>
      <c r="B22" s="194">
        <v>3112.0</v>
      </c>
      <c r="C22" s="195" t="s">
        <v>1961</v>
      </c>
      <c r="D22" s="120"/>
      <c r="E22" s="120"/>
      <c r="F22" s="120"/>
      <c r="G22" s="120"/>
      <c r="H22" s="121"/>
      <c r="I22" s="122">
        <v>4.0</v>
      </c>
      <c r="J22" s="196">
        <v>0.0</v>
      </c>
      <c r="K22" s="196">
        <v>0.0</v>
      </c>
      <c r="L22" s="197" t="str">
        <f t="shared" si="3"/>
        <v>-</v>
      </c>
      <c r="M22" s="60"/>
      <c r="N22" s="60"/>
      <c r="O22" s="60"/>
      <c r="P22" s="60"/>
      <c r="Q22" s="60"/>
      <c r="R22" s="60"/>
      <c r="S22" s="60"/>
      <c r="T22" s="60"/>
      <c r="U22" s="60"/>
      <c r="V22" s="60"/>
      <c r="W22" s="60"/>
      <c r="X22" s="60"/>
      <c r="Y22" s="60"/>
      <c r="Z22" s="60"/>
    </row>
    <row r="23" ht="12.75" customHeight="1">
      <c r="A23" s="60"/>
      <c r="B23" s="194">
        <v>32.0</v>
      </c>
      <c r="C23" s="195" t="s">
        <v>1962</v>
      </c>
      <c r="D23" s="120"/>
      <c r="E23" s="120"/>
      <c r="F23" s="120"/>
      <c r="G23" s="120"/>
      <c r="H23" s="121"/>
      <c r="I23" s="122">
        <v>5.0</v>
      </c>
      <c r="J23" s="196">
        <f t="shared" ref="J23:K23" si="4">J24+J25</f>
        <v>2600</v>
      </c>
      <c r="K23" s="196">
        <f t="shared" si="4"/>
        <v>1966</v>
      </c>
      <c r="L23" s="197">
        <f t="shared" si="3"/>
        <v>75.61538462</v>
      </c>
      <c r="M23" s="60"/>
      <c r="N23" s="60"/>
      <c r="O23" s="60"/>
      <c r="P23" s="60"/>
      <c r="Q23" s="60"/>
      <c r="R23" s="60"/>
      <c r="S23" s="60"/>
      <c r="T23" s="60"/>
      <c r="U23" s="60"/>
      <c r="V23" s="60"/>
      <c r="W23" s="60"/>
      <c r="X23" s="60"/>
      <c r="Y23" s="60"/>
      <c r="Z23" s="60"/>
    </row>
    <row r="24" ht="12.75" customHeight="1">
      <c r="A24" s="60"/>
      <c r="B24" s="194">
        <v>3211.0</v>
      </c>
      <c r="C24" s="195" t="s">
        <v>1963</v>
      </c>
      <c r="D24" s="120"/>
      <c r="E24" s="120"/>
      <c r="F24" s="120"/>
      <c r="G24" s="120"/>
      <c r="H24" s="121"/>
      <c r="I24" s="122">
        <v>6.0</v>
      </c>
      <c r="J24" s="196">
        <v>2600.0</v>
      </c>
      <c r="K24" s="196">
        <v>1966.0</v>
      </c>
      <c r="L24" s="197">
        <f t="shared" si="3"/>
        <v>75.61538462</v>
      </c>
      <c r="M24" s="60"/>
      <c r="N24" s="60"/>
      <c r="O24" s="60"/>
      <c r="P24" s="60"/>
      <c r="Q24" s="60"/>
      <c r="R24" s="60"/>
      <c r="S24" s="60"/>
      <c r="T24" s="60"/>
      <c r="U24" s="60"/>
      <c r="V24" s="60"/>
      <c r="W24" s="60"/>
      <c r="X24" s="60"/>
      <c r="Y24" s="60"/>
      <c r="Z24" s="60"/>
    </row>
    <row r="25" ht="12.75" customHeight="1">
      <c r="A25" s="60"/>
      <c r="B25" s="194">
        <v>3212.0</v>
      </c>
      <c r="C25" s="195" t="s">
        <v>1964</v>
      </c>
      <c r="D25" s="120"/>
      <c r="E25" s="120"/>
      <c r="F25" s="120"/>
      <c r="G25" s="120"/>
      <c r="H25" s="121"/>
      <c r="I25" s="122">
        <v>7.0</v>
      </c>
      <c r="J25" s="196">
        <v>0.0</v>
      </c>
      <c r="K25" s="196">
        <v>0.0</v>
      </c>
      <c r="L25" s="197" t="str">
        <f t="shared" si="3"/>
        <v>-</v>
      </c>
      <c r="M25" s="60"/>
      <c r="N25" s="60"/>
      <c r="O25" s="60"/>
      <c r="P25" s="60"/>
      <c r="Q25" s="60"/>
      <c r="R25" s="60"/>
      <c r="S25" s="60"/>
      <c r="T25" s="60"/>
      <c r="U25" s="60"/>
      <c r="V25" s="60"/>
      <c r="W25" s="60"/>
      <c r="X25" s="60"/>
      <c r="Y25" s="60"/>
      <c r="Z25" s="60"/>
    </row>
    <row r="26" ht="12.75" customHeight="1">
      <c r="A26" s="60"/>
      <c r="B26" s="194">
        <v>33.0</v>
      </c>
      <c r="C26" s="195" t="s">
        <v>1965</v>
      </c>
      <c r="D26" s="120"/>
      <c r="E26" s="120"/>
      <c r="F26" s="120"/>
      <c r="G26" s="120"/>
      <c r="H26" s="121"/>
      <c r="I26" s="122">
        <v>8.0</v>
      </c>
      <c r="J26" s="196">
        <f t="shared" ref="J26:K26" si="5">J27+J28</f>
        <v>0</v>
      </c>
      <c r="K26" s="196">
        <f t="shared" si="5"/>
        <v>0</v>
      </c>
      <c r="L26" s="197" t="str">
        <f t="shared" si="3"/>
        <v>-</v>
      </c>
      <c r="M26" s="60"/>
      <c r="N26" s="60"/>
      <c r="O26" s="60"/>
      <c r="P26" s="60"/>
      <c r="Q26" s="60"/>
      <c r="R26" s="60"/>
      <c r="S26" s="60"/>
      <c r="T26" s="60"/>
      <c r="U26" s="60"/>
      <c r="V26" s="60"/>
      <c r="W26" s="60"/>
      <c r="X26" s="60"/>
      <c r="Y26" s="60"/>
      <c r="Z26" s="60"/>
    </row>
    <row r="27" ht="12.75" customHeight="1">
      <c r="A27" s="60"/>
      <c r="B27" s="194">
        <v>3311.0</v>
      </c>
      <c r="C27" s="195" t="s">
        <v>1966</v>
      </c>
      <c r="D27" s="120"/>
      <c r="E27" s="120"/>
      <c r="F27" s="120"/>
      <c r="G27" s="120"/>
      <c r="H27" s="121"/>
      <c r="I27" s="122">
        <v>9.0</v>
      </c>
      <c r="J27" s="196">
        <v>0.0</v>
      </c>
      <c r="K27" s="196">
        <v>0.0</v>
      </c>
      <c r="L27" s="197" t="str">
        <f t="shared" si="3"/>
        <v>-</v>
      </c>
      <c r="M27" s="60"/>
      <c r="N27" s="60"/>
      <c r="O27" s="60"/>
      <c r="P27" s="60"/>
      <c r="Q27" s="60"/>
      <c r="R27" s="60"/>
      <c r="S27" s="60"/>
      <c r="T27" s="60"/>
      <c r="U27" s="60"/>
      <c r="V27" s="60"/>
      <c r="W27" s="60"/>
      <c r="X27" s="60"/>
      <c r="Y27" s="60"/>
      <c r="Z27" s="60"/>
    </row>
    <row r="28" ht="12.75" customHeight="1">
      <c r="A28" s="60"/>
      <c r="B28" s="194">
        <v>3312.0</v>
      </c>
      <c r="C28" s="195" t="s">
        <v>1967</v>
      </c>
      <c r="D28" s="120"/>
      <c r="E28" s="120"/>
      <c r="F28" s="120"/>
      <c r="G28" s="120"/>
      <c r="H28" s="121"/>
      <c r="I28" s="122">
        <v>10.0</v>
      </c>
      <c r="J28" s="196">
        <v>0.0</v>
      </c>
      <c r="K28" s="196">
        <v>0.0</v>
      </c>
      <c r="L28" s="197" t="str">
        <f t="shared" si="3"/>
        <v>-</v>
      </c>
      <c r="M28" s="60"/>
      <c r="N28" s="60"/>
      <c r="O28" s="60"/>
      <c r="P28" s="60"/>
      <c r="Q28" s="60"/>
      <c r="R28" s="60"/>
      <c r="S28" s="60"/>
      <c r="T28" s="60"/>
      <c r="U28" s="60"/>
      <c r="V28" s="60"/>
      <c r="W28" s="60"/>
      <c r="X28" s="60"/>
      <c r="Y28" s="60"/>
      <c r="Z28" s="60"/>
    </row>
    <row r="29" ht="12.75" customHeight="1">
      <c r="A29" s="60"/>
      <c r="B29" s="194">
        <v>34.0</v>
      </c>
      <c r="C29" s="195" t="s">
        <v>1968</v>
      </c>
      <c r="D29" s="120"/>
      <c r="E29" s="120"/>
      <c r="F29" s="120"/>
      <c r="G29" s="120"/>
      <c r="H29" s="121"/>
      <c r="I29" s="122">
        <v>11.0</v>
      </c>
      <c r="J29" s="196">
        <f t="shared" ref="J29:K29" si="6">J30+J39</f>
        <v>0</v>
      </c>
      <c r="K29" s="196">
        <f t="shared" si="6"/>
        <v>0</v>
      </c>
      <c r="L29" s="197" t="str">
        <f t="shared" si="3"/>
        <v>-</v>
      </c>
      <c r="M29" s="60"/>
      <c r="N29" s="60"/>
      <c r="O29" s="60"/>
      <c r="P29" s="60"/>
      <c r="Q29" s="60"/>
      <c r="R29" s="60"/>
      <c r="S29" s="60"/>
      <c r="T29" s="60"/>
      <c r="U29" s="60"/>
      <c r="V29" s="60"/>
      <c r="W29" s="60"/>
      <c r="X29" s="60"/>
      <c r="Y29" s="60"/>
      <c r="Z29" s="60"/>
    </row>
    <row r="30" ht="12.75" customHeight="1">
      <c r="A30" s="60"/>
      <c r="B30" s="194">
        <v>341.0</v>
      </c>
      <c r="C30" s="195" t="s">
        <v>1969</v>
      </c>
      <c r="D30" s="120"/>
      <c r="E30" s="120"/>
      <c r="F30" s="120"/>
      <c r="G30" s="120"/>
      <c r="H30" s="121"/>
      <c r="I30" s="122">
        <v>12.0</v>
      </c>
      <c r="J30" s="196">
        <f t="shared" ref="J30:K30" si="7">SUM(J31:J38)</f>
        <v>0</v>
      </c>
      <c r="K30" s="196">
        <f t="shared" si="7"/>
        <v>0</v>
      </c>
      <c r="L30" s="197" t="str">
        <f t="shared" si="3"/>
        <v>-</v>
      </c>
      <c r="M30" s="60"/>
      <c r="N30" s="60"/>
      <c r="O30" s="60"/>
      <c r="P30" s="60"/>
      <c r="Q30" s="60"/>
      <c r="R30" s="60"/>
      <c r="S30" s="60"/>
      <c r="T30" s="60"/>
      <c r="U30" s="60"/>
      <c r="V30" s="60"/>
      <c r="W30" s="60"/>
      <c r="X30" s="60"/>
      <c r="Y30" s="60"/>
      <c r="Z30" s="60"/>
    </row>
    <row r="31" ht="12.75" customHeight="1">
      <c r="A31" s="60"/>
      <c r="B31" s="194">
        <v>3411.0</v>
      </c>
      <c r="C31" s="195" t="s">
        <v>1970</v>
      </c>
      <c r="D31" s="120"/>
      <c r="E31" s="120"/>
      <c r="F31" s="120"/>
      <c r="G31" s="120"/>
      <c r="H31" s="121"/>
      <c r="I31" s="122">
        <v>13.0</v>
      </c>
      <c r="J31" s="196">
        <v>0.0</v>
      </c>
      <c r="K31" s="196">
        <v>0.0</v>
      </c>
      <c r="L31" s="197" t="str">
        <f t="shared" si="3"/>
        <v>-</v>
      </c>
      <c r="M31" s="60"/>
      <c r="N31" s="60"/>
      <c r="O31" s="60"/>
      <c r="P31" s="60"/>
      <c r="Q31" s="60"/>
      <c r="R31" s="60"/>
      <c r="S31" s="60"/>
      <c r="T31" s="60"/>
      <c r="U31" s="60"/>
      <c r="V31" s="60"/>
      <c r="W31" s="60"/>
      <c r="X31" s="60"/>
      <c r="Y31" s="60"/>
      <c r="Z31" s="60"/>
    </row>
    <row r="32" ht="12.75" customHeight="1">
      <c r="A32" s="60"/>
      <c r="B32" s="194">
        <v>3412.0</v>
      </c>
      <c r="C32" s="195" t="s">
        <v>1971</v>
      </c>
      <c r="D32" s="120"/>
      <c r="E32" s="120"/>
      <c r="F32" s="120"/>
      <c r="G32" s="120"/>
      <c r="H32" s="121"/>
      <c r="I32" s="122">
        <v>14.0</v>
      </c>
      <c r="J32" s="196">
        <v>0.0</v>
      </c>
      <c r="K32" s="196">
        <v>0.0</v>
      </c>
      <c r="L32" s="197" t="str">
        <f t="shared" si="3"/>
        <v>-</v>
      </c>
      <c r="M32" s="60"/>
      <c r="N32" s="60"/>
      <c r="O32" s="60"/>
      <c r="P32" s="60"/>
      <c r="Q32" s="60"/>
      <c r="R32" s="60"/>
      <c r="S32" s="60"/>
      <c r="T32" s="60"/>
      <c r="U32" s="60"/>
      <c r="V32" s="60"/>
      <c r="W32" s="60"/>
      <c r="X32" s="60"/>
      <c r="Y32" s="60"/>
      <c r="Z32" s="60"/>
    </row>
    <row r="33" ht="12.75" customHeight="1">
      <c r="A33" s="60"/>
      <c r="B33" s="194">
        <v>3413.0</v>
      </c>
      <c r="C33" s="195" t="s">
        <v>1972</v>
      </c>
      <c r="D33" s="120"/>
      <c r="E33" s="120"/>
      <c r="F33" s="120"/>
      <c r="G33" s="120"/>
      <c r="H33" s="121"/>
      <c r="I33" s="122">
        <v>15.0</v>
      </c>
      <c r="J33" s="196">
        <v>0.0</v>
      </c>
      <c r="K33" s="196">
        <v>0.0</v>
      </c>
      <c r="L33" s="197" t="str">
        <f t="shared" si="3"/>
        <v>-</v>
      </c>
      <c r="M33" s="60"/>
      <c r="N33" s="60"/>
      <c r="O33" s="60"/>
      <c r="P33" s="60"/>
      <c r="Q33" s="60"/>
      <c r="R33" s="60"/>
      <c r="S33" s="60"/>
      <c r="T33" s="60"/>
      <c r="U33" s="60"/>
      <c r="V33" s="60"/>
      <c r="W33" s="60"/>
      <c r="X33" s="60"/>
      <c r="Y33" s="60"/>
      <c r="Z33" s="60"/>
    </row>
    <row r="34" ht="12.75" customHeight="1">
      <c r="A34" s="60"/>
      <c r="B34" s="194">
        <v>3414.0</v>
      </c>
      <c r="C34" s="195" t="s">
        <v>1973</v>
      </c>
      <c r="D34" s="120"/>
      <c r="E34" s="120"/>
      <c r="F34" s="120"/>
      <c r="G34" s="120"/>
      <c r="H34" s="121"/>
      <c r="I34" s="122">
        <v>16.0</v>
      </c>
      <c r="J34" s="196">
        <v>0.0</v>
      </c>
      <c r="K34" s="196">
        <v>0.0</v>
      </c>
      <c r="L34" s="197" t="str">
        <f t="shared" si="3"/>
        <v>-</v>
      </c>
      <c r="M34" s="60"/>
      <c r="N34" s="60"/>
      <c r="O34" s="60"/>
      <c r="P34" s="60"/>
      <c r="Q34" s="60"/>
      <c r="R34" s="60"/>
      <c r="S34" s="60"/>
      <c r="T34" s="60"/>
      <c r="U34" s="60"/>
      <c r="V34" s="60"/>
      <c r="W34" s="60"/>
      <c r="X34" s="60"/>
      <c r="Y34" s="60"/>
      <c r="Z34" s="60"/>
    </row>
    <row r="35" ht="12.75" customHeight="1">
      <c r="A35" s="60"/>
      <c r="B35" s="194">
        <v>3415.0</v>
      </c>
      <c r="C35" s="195" t="s">
        <v>1974</v>
      </c>
      <c r="D35" s="120"/>
      <c r="E35" s="120"/>
      <c r="F35" s="120"/>
      <c r="G35" s="120"/>
      <c r="H35" s="121"/>
      <c r="I35" s="122">
        <v>17.0</v>
      </c>
      <c r="J35" s="196">
        <v>0.0</v>
      </c>
      <c r="K35" s="196">
        <v>0.0</v>
      </c>
      <c r="L35" s="197" t="str">
        <f t="shared" si="3"/>
        <v>-</v>
      </c>
      <c r="M35" s="60"/>
      <c r="N35" s="60"/>
      <c r="O35" s="60"/>
      <c r="P35" s="60"/>
      <c r="Q35" s="60"/>
      <c r="R35" s="60"/>
      <c r="S35" s="60"/>
      <c r="T35" s="60"/>
      <c r="U35" s="60"/>
      <c r="V35" s="60"/>
      <c r="W35" s="60"/>
      <c r="X35" s="60"/>
      <c r="Y35" s="60"/>
      <c r="Z35" s="60"/>
    </row>
    <row r="36" ht="12.75" customHeight="1">
      <c r="A36" s="60"/>
      <c r="B36" s="194">
        <v>3416.0</v>
      </c>
      <c r="C36" s="195" t="s">
        <v>1975</v>
      </c>
      <c r="D36" s="120"/>
      <c r="E36" s="120"/>
      <c r="F36" s="120"/>
      <c r="G36" s="120"/>
      <c r="H36" s="121"/>
      <c r="I36" s="122">
        <v>18.0</v>
      </c>
      <c r="J36" s="196">
        <v>0.0</v>
      </c>
      <c r="K36" s="196">
        <v>0.0</v>
      </c>
      <c r="L36" s="197" t="str">
        <f t="shared" si="3"/>
        <v>-</v>
      </c>
      <c r="M36" s="60"/>
      <c r="N36" s="60"/>
      <c r="O36" s="60"/>
      <c r="P36" s="60"/>
      <c r="Q36" s="60"/>
      <c r="R36" s="60"/>
      <c r="S36" s="60"/>
      <c r="T36" s="60"/>
      <c r="U36" s="60"/>
      <c r="V36" s="60"/>
      <c r="W36" s="60"/>
      <c r="X36" s="60"/>
      <c r="Y36" s="60"/>
      <c r="Z36" s="60"/>
    </row>
    <row r="37" ht="12.75" customHeight="1">
      <c r="A37" s="60"/>
      <c r="B37" s="194">
        <v>3417.0</v>
      </c>
      <c r="C37" s="119" t="s">
        <v>1976</v>
      </c>
      <c r="D37" s="120"/>
      <c r="E37" s="120"/>
      <c r="F37" s="120"/>
      <c r="G37" s="120"/>
      <c r="H37" s="121"/>
      <c r="I37" s="122">
        <v>19.0</v>
      </c>
      <c r="J37" s="196">
        <v>0.0</v>
      </c>
      <c r="K37" s="196">
        <v>0.0</v>
      </c>
      <c r="L37" s="197" t="str">
        <f t="shared" si="3"/>
        <v>-</v>
      </c>
      <c r="M37" s="60"/>
      <c r="N37" s="60"/>
      <c r="O37" s="60"/>
      <c r="P37" s="60"/>
      <c r="Q37" s="60"/>
      <c r="R37" s="60"/>
      <c r="S37" s="60"/>
      <c r="T37" s="60"/>
      <c r="U37" s="60"/>
      <c r="V37" s="60"/>
      <c r="W37" s="60"/>
      <c r="X37" s="60"/>
      <c r="Y37" s="60"/>
      <c r="Z37" s="60"/>
    </row>
    <row r="38" ht="12.75" customHeight="1">
      <c r="A38" s="60"/>
      <c r="B38" s="194">
        <v>3418.0</v>
      </c>
      <c r="C38" s="195" t="s">
        <v>1977</v>
      </c>
      <c r="D38" s="120"/>
      <c r="E38" s="120"/>
      <c r="F38" s="120"/>
      <c r="G38" s="120"/>
      <c r="H38" s="121"/>
      <c r="I38" s="122">
        <v>20.0</v>
      </c>
      <c r="J38" s="196">
        <v>0.0</v>
      </c>
      <c r="K38" s="196">
        <v>0.0</v>
      </c>
      <c r="L38" s="197" t="str">
        <f t="shared" si="3"/>
        <v>-</v>
      </c>
      <c r="M38" s="60"/>
      <c r="N38" s="60"/>
      <c r="O38" s="60"/>
      <c r="P38" s="60"/>
      <c r="Q38" s="60"/>
      <c r="R38" s="60"/>
      <c r="S38" s="60"/>
      <c r="T38" s="60"/>
      <c r="U38" s="60"/>
      <c r="V38" s="60"/>
      <c r="W38" s="60"/>
      <c r="X38" s="60"/>
      <c r="Y38" s="60"/>
      <c r="Z38" s="60"/>
    </row>
    <row r="39" ht="12.75" customHeight="1">
      <c r="A39" s="60"/>
      <c r="B39" s="194">
        <v>342.0</v>
      </c>
      <c r="C39" s="195" t="s">
        <v>1978</v>
      </c>
      <c r="D39" s="120"/>
      <c r="E39" s="120"/>
      <c r="F39" s="120"/>
      <c r="G39" s="120"/>
      <c r="H39" s="121"/>
      <c r="I39" s="122">
        <v>21.0</v>
      </c>
      <c r="J39" s="196">
        <f t="shared" ref="J39:K39" si="8">J40+J41</f>
        <v>0</v>
      </c>
      <c r="K39" s="196">
        <f t="shared" si="8"/>
        <v>0</v>
      </c>
      <c r="L39" s="197" t="str">
        <f t="shared" si="3"/>
        <v>-</v>
      </c>
      <c r="M39" s="60"/>
      <c r="N39" s="60"/>
      <c r="O39" s="60"/>
      <c r="P39" s="60"/>
      <c r="Q39" s="60"/>
      <c r="R39" s="60"/>
      <c r="S39" s="60"/>
      <c r="T39" s="60"/>
      <c r="U39" s="60"/>
      <c r="V39" s="60"/>
      <c r="W39" s="60"/>
      <c r="X39" s="60"/>
      <c r="Y39" s="60"/>
      <c r="Z39" s="60"/>
    </row>
    <row r="40" ht="12.75" customHeight="1">
      <c r="A40" s="60"/>
      <c r="B40" s="194">
        <v>3421.0</v>
      </c>
      <c r="C40" s="195" t="s">
        <v>1979</v>
      </c>
      <c r="D40" s="120"/>
      <c r="E40" s="120"/>
      <c r="F40" s="120"/>
      <c r="G40" s="120"/>
      <c r="H40" s="121"/>
      <c r="I40" s="122">
        <v>22.0</v>
      </c>
      <c r="J40" s="196">
        <v>0.0</v>
      </c>
      <c r="K40" s="196">
        <v>0.0</v>
      </c>
      <c r="L40" s="197" t="str">
        <f t="shared" si="3"/>
        <v>-</v>
      </c>
      <c r="M40" s="60"/>
      <c r="N40" s="60"/>
      <c r="O40" s="60"/>
      <c r="P40" s="60"/>
      <c r="Q40" s="60"/>
      <c r="R40" s="60"/>
      <c r="S40" s="60"/>
      <c r="T40" s="60"/>
      <c r="U40" s="60"/>
      <c r="V40" s="60"/>
      <c r="W40" s="60"/>
      <c r="X40" s="60"/>
      <c r="Y40" s="60"/>
      <c r="Z40" s="60"/>
    </row>
    <row r="41" ht="12.75" customHeight="1">
      <c r="A41" s="60"/>
      <c r="B41" s="194">
        <v>3422.0</v>
      </c>
      <c r="C41" s="195" t="s">
        <v>1980</v>
      </c>
      <c r="D41" s="120"/>
      <c r="E41" s="120"/>
      <c r="F41" s="120"/>
      <c r="G41" s="120"/>
      <c r="H41" s="121"/>
      <c r="I41" s="122">
        <v>23.0</v>
      </c>
      <c r="J41" s="196">
        <v>0.0</v>
      </c>
      <c r="K41" s="196">
        <v>0.0</v>
      </c>
      <c r="L41" s="197" t="str">
        <f t="shared" si="3"/>
        <v>-</v>
      </c>
      <c r="M41" s="60"/>
      <c r="N41" s="60"/>
      <c r="O41" s="60"/>
      <c r="P41" s="60"/>
      <c r="Q41" s="60"/>
      <c r="R41" s="60"/>
      <c r="S41" s="60"/>
      <c r="T41" s="60"/>
      <c r="U41" s="60"/>
      <c r="V41" s="60"/>
      <c r="W41" s="60"/>
      <c r="X41" s="60"/>
      <c r="Y41" s="60"/>
      <c r="Z41" s="60"/>
    </row>
    <row r="42" ht="12.75" customHeight="1">
      <c r="A42" s="60"/>
      <c r="B42" s="194">
        <v>35.0</v>
      </c>
      <c r="C42" s="198" t="s">
        <v>1981</v>
      </c>
      <c r="D42" s="199"/>
      <c r="E42" s="199"/>
      <c r="F42" s="199"/>
      <c r="G42" s="199"/>
      <c r="H42" s="200"/>
      <c r="I42" s="122">
        <v>24.0</v>
      </c>
      <c r="J42" s="196">
        <f t="shared" ref="J42:K42" si="9">J43+J48+J51+J54+J55</f>
        <v>53200</v>
      </c>
      <c r="K42" s="196">
        <f t="shared" si="9"/>
        <v>97820</v>
      </c>
      <c r="L42" s="197">
        <f t="shared" si="3"/>
        <v>183.8721805</v>
      </c>
      <c r="M42" s="60"/>
      <c r="N42" s="60"/>
      <c r="O42" s="60"/>
      <c r="P42" s="60"/>
      <c r="Q42" s="60"/>
      <c r="R42" s="60"/>
      <c r="S42" s="60"/>
      <c r="T42" s="60"/>
      <c r="U42" s="60"/>
      <c r="V42" s="60"/>
      <c r="W42" s="60"/>
      <c r="X42" s="60"/>
      <c r="Y42" s="60"/>
      <c r="Z42" s="60"/>
    </row>
    <row r="43" ht="12.75" customHeight="1">
      <c r="A43" s="60"/>
      <c r="B43" s="194">
        <v>351.0</v>
      </c>
      <c r="C43" s="195" t="s">
        <v>1982</v>
      </c>
      <c r="D43" s="120"/>
      <c r="E43" s="120"/>
      <c r="F43" s="120"/>
      <c r="G43" s="120"/>
      <c r="H43" s="121"/>
      <c r="I43" s="122">
        <v>25.0</v>
      </c>
      <c r="J43" s="196">
        <f t="shared" ref="J43:K43" si="10">SUM(J44:J47)</f>
        <v>41000</v>
      </c>
      <c r="K43" s="196">
        <f t="shared" si="10"/>
        <v>47500</v>
      </c>
      <c r="L43" s="197">
        <f t="shared" si="3"/>
        <v>115.8536585</v>
      </c>
      <c r="M43" s="60"/>
      <c r="N43" s="60"/>
      <c r="O43" s="60"/>
      <c r="P43" s="60"/>
      <c r="Q43" s="60"/>
      <c r="R43" s="60"/>
      <c r="S43" s="60"/>
      <c r="T43" s="60"/>
      <c r="U43" s="60"/>
      <c r="V43" s="60"/>
      <c r="W43" s="60"/>
      <c r="X43" s="60"/>
      <c r="Y43" s="60"/>
      <c r="Z43" s="60"/>
    </row>
    <row r="44" ht="12.75" customHeight="1">
      <c r="A44" s="60"/>
      <c r="B44" s="194">
        <v>3511.0</v>
      </c>
      <c r="C44" s="195" t="s">
        <v>1983</v>
      </c>
      <c r="D44" s="120"/>
      <c r="E44" s="120"/>
      <c r="F44" s="120"/>
      <c r="G44" s="120"/>
      <c r="H44" s="121"/>
      <c r="I44" s="122">
        <v>26.0</v>
      </c>
      <c r="J44" s="196">
        <v>15000.0</v>
      </c>
      <c r="K44" s="196">
        <v>16000.0</v>
      </c>
      <c r="L44" s="197">
        <f t="shared" si="3"/>
        <v>106.6666667</v>
      </c>
      <c r="M44" s="60"/>
      <c r="N44" s="60"/>
      <c r="O44" s="60"/>
      <c r="P44" s="60"/>
      <c r="Q44" s="60"/>
      <c r="R44" s="60"/>
      <c r="S44" s="60"/>
      <c r="T44" s="60"/>
      <c r="U44" s="60"/>
      <c r="V44" s="60"/>
      <c r="W44" s="60"/>
      <c r="X44" s="60"/>
      <c r="Y44" s="60"/>
      <c r="Z44" s="60"/>
    </row>
    <row r="45" ht="12.75" customHeight="1">
      <c r="A45" s="60"/>
      <c r="B45" s="194">
        <v>3512.0</v>
      </c>
      <c r="C45" s="195" t="s">
        <v>1984</v>
      </c>
      <c r="D45" s="120"/>
      <c r="E45" s="120"/>
      <c r="F45" s="120"/>
      <c r="G45" s="120"/>
      <c r="H45" s="121"/>
      <c r="I45" s="122">
        <v>27.0</v>
      </c>
      <c r="J45" s="196">
        <v>26000.0</v>
      </c>
      <c r="K45" s="196">
        <v>31500.0</v>
      </c>
      <c r="L45" s="197">
        <f t="shared" si="3"/>
        <v>121.1538462</v>
      </c>
      <c r="M45" s="60"/>
      <c r="N45" s="60"/>
      <c r="O45" s="60"/>
      <c r="P45" s="60"/>
      <c r="Q45" s="60"/>
      <c r="R45" s="60"/>
      <c r="S45" s="60"/>
      <c r="T45" s="60"/>
      <c r="U45" s="60"/>
      <c r="V45" s="60"/>
      <c r="W45" s="60"/>
      <c r="X45" s="60"/>
      <c r="Y45" s="60"/>
      <c r="Z45" s="60"/>
    </row>
    <row r="46" ht="12.75" customHeight="1">
      <c r="A46" s="60"/>
      <c r="B46" s="194">
        <v>3513.0</v>
      </c>
      <c r="C46" s="195" t="s">
        <v>1985</v>
      </c>
      <c r="D46" s="120"/>
      <c r="E46" s="120"/>
      <c r="F46" s="120"/>
      <c r="G46" s="120"/>
      <c r="H46" s="121"/>
      <c r="I46" s="122">
        <v>28.0</v>
      </c>
      <c r="J46" s="196">
        <v>0.0</v>
      </c>
      <c r="K46" s="196">
        <v>0.0</v>
      </c>
      <c r="L46" s="197" t="str">
        <f t="shared" si="3"/>
        <v>-</v>
      </c>
      <c r="M46" s="60"/>
      <c r="N46" s="60"/>
      <c r="O46" s="60"/>
      <c r="P46" s="60"/>
      <c r="Q46" s="60"/>
      <c r="R46" s="60"/>
      <c r="S46" s="60"/>
      <c r="T46" s="60"/>
      <c r="U46" s="60"/>
      <c r="V46" s="60"/>
      <c r="W46" s="60"/>
      <c r="X46" s="60"/>
      <c r="Y46" s="60"/>
      <c r="Z46" s="60"/>
    </row>
    <row r="47" ht="24.75" customHeight="1">
      <c r="A47" s="60"/>
      <c r="B47" s="194">
        <v>3514.0</v>
      </c>
      <c r="C47" s="195" t="s">
        <v>1986</v>
      </c>
      <c r="D47" s="120"/>
      <c r="E47" s="120"/>
      <c r="F47" s="120"/>
      <c r="G47" s="120"/>
      <c r="H47" s="121"/>
      <c r="I47" s="122">
        <v>29.0</v>
      </c>
      <c r="J47" s="196">
        <v>0.0</v>
      </c>
      <c r="K47" s="196">
        <v>0.0</v>
      </c>
      <c r="L47" s="197" t="str">
        <f t="shared" si="3"/>
        <v>-</v>
      </c>
      <c r="M47" s="60"/>
      <c r="N47" s="60"/>
      <c r="O47" s="60"/>
      <c r="P47" s="60"/>
      <c r="Q47" s="60"/>
      <c r="R47" s="60"/>
      <c r="S47" s="60"/>
      <c r="T47" s="60"/>
      <c r="U47" s="60"/>
      <c r="V47" s="60"/>
      <c r="W47" s="60"/>
      <c r="X47" s="60"/>
      <c r="Y47" s="60"/>
      <c r="Z47" s="60"/>
    </row>
    <row r="48" ht="12.75" customHeight="1">
      <c r="A48" s="60"/>
      <c r="B48" s="194">
        <v>352.0</v>
      </c>
      <c r="C48" s="201" t="s">
        <v>1987</v>
      </c>
      <c r="D48" s="120"/>
      <c r="E48" s="120"/>
      <c r="F48" s="120"/>
      <c r="G48" s="120"/>
      <c r="H48" s="121"/>
      <c r="I48" s="122">
        <v>30.0</v>
      </c>
      <c r="J48" s="196">
        <f t="shared" ref="J48:K48" si="11">J49+J50</f>
        <v>0</v>
      </c>
      <c r="K48" s="196">
        <f t="shared" si="11"/>
        <v>0</v>
      </c>
      <c r="L48" s="197" t="str">
        <f t="shared" si="3"/>
        <v>-</v>
      </c>
      <c r="M48" s="60"/>
      <c r="N48" s="60"/>
      <c r="O48" s="60"/>
      <c r="P48" s="60"/>
      <c r="Q48" s="60"/>
      <c r="R48" s="60"/>
      <c r="S48" s="60"/>
      <c r="T48" s="60"/>
      <c r="U48" s="60"/>
      <c r="V48" s="60"/>
      <c r="W48" s="60"/>
      <c r="X48" s="60"/>
      <c r="Y48" s="60"/>
      <c r="Z48" s="60"/>
    </row>
    <row r="49" ht="12.75" customHeight="1">
      <c r="A49" s="60"/>
      <c r="B49" s="194">
        <v>3521.0</v>
      </c>
      <c r="C49" s="195" t="s">
        <v>1988</v>
      </c>
      <c r="D49" s="120"/>
      <c r="E49" s="120"/>
      <c r="F49" s="120"/>
      <c r="G49" s="120"/>
      <c r="H49" s="121"/>
      <c r="I49" s="122">
        <v>31.0</v>
      </c>
      <c r="J49" s="196">
        <v>0.0</v>
      </c>
      <c r="K49" s="196">
        <v>0.0</v>
      </c>
      <c r="L49" s="197" t="str">
        <f t="shared" si="3"/>
        <v>-</v>
      </c>
      <c r="M49" s="60"/>
      <c r="N49" s="60"/>
      <c r="O49" s="60"/>
      <c r="P49" s="60"/>
      <c r="Q49" s="60"/>
      <c r="R49" s="60"/>
      <c r="S49" s="60"/>
      <c r="T49" s="60"/>
      <c r="U49" s="60"/>
      <c r="V49" s="60"/>
      <c r="W49" s="60"/>
      <c r="X49" s="60"/>
      <c r="Y49" s="60"/>
      <c r="Z49" s="60"/>
    </row>
    <row r="50" ht="12.75" customHeight="1">
      <c r="A50" s="60"/>
      <c r="B50" s="194">
        <v>3522.0</v>
      </c>
      <c r="C50" s="195" t="s">
        <v>1989</v>
      </c>
      <c r="D50" s="120"/>
      <c r="E50" s="120"/>
      <c r="F50" s="120"/>
      <c r="G50" s="120"/>
      <c r="H50" s="121"/>
      <c r="I50" s="122">
        <v>32.0</v>
      </c>
      <c r="J50" s="196">
        <v>0.0</v>
      </c>
      <c r="K50" s="196">
        <v>0.0</v>
      </c>
      <c r="L50" s="197" t="str">
        <f t="shared" si="3"/>
        <v>-</v>
      </c>
      <c r="M50" s="60"/>
      <c r="N50" s="60"/>
      <c r="O50" s="60"/>
      <c r="P50" s="60"/>
      <c r="Q50" s="60"/>
      <c r="R50" s="60"/>
      <c r="S50" s="60"/>
      <c r="T50" s="60"/>
      <c r="U50" s="60"/>
      <c r="V50" s="60"/>
      <c r="W50" s="60"/>
      <c r="X50" s="60"/>
      <c r="Y50" s="60"/>
      <c r="Z50" s="60"/>
    </row>
    <row r="51" ht="12.75" customHeight="1">
      <c r="A51" s="60"/>
      <c r="B51" s="194">
        <v>353.0</v>
      </c>
      <c r="C51" s="195" t="s">
        <v>1990</v>
      </c>
      <c r="D51" s="120"/>
      <c r="E51" s="120"/>
      <c r="F51" s="120"/>
      <c r="G51" s="120"/>
      <c r="H51" s="121"/>
      <c r="I51" s="122">
        <v>33.0</v>
      </c>
      <c r="J51" s="196">
        <f t="shared" ref="J51:K51" si="12">J52+J53</f>
        <v>12000</v>
      </c>
      <c r="K51" s="196">
        <f t="shared" si="12"/>
        <v>10200</v>
      </c>
      <c r="L51" s="197">
        <f t="shared" si="3"/>
        <v>85</v>
      </c>
      <c r="M51" s="60"/>
      <c r="N51" s="60"/>
      <c r="O51" s="60"/>
      <c r="P51" s="60"/>
      <c r="Q51" s="60"/>
      <c r="R51" s="60"/>
      <c r="S51" s="60"/>
      <c r="T51" s="60"/>
      <c r="U51" s="60"/>
      <c r="V51" s="60"/>
      <c r="W51" s="60"/>
      <c r="X51" s="60"/>
      <c r="Y51" s="60"/>
      <c r="Z51" s="60"/>
    </row>
    <row r="52" ht="12.75" customHeight="1">
      <c r="A52" s="60"/>
      <c r="B52" s="194">
        <v>3531.0</v>
      </c>
      <c r="C52" s="195" t="s">
        <v>1991</v>
      </c>
      <c r="D52" s="120"/>
      <c r="E52" s="120"/>
      <c r="F52" s="120"/>
      <c r="G52" s="120"/>
      <c r="H52" s="121"/>
      <c r="I52" s="122">
        <v>34.0</v>
      </c>
      <c r="J52" s="196">
        <v>12000.0</v>
      </c>
      <c r="K52" s="196">
        <v>10200.0</v>
      </c>
      <c r="L52" s="197">
        <f t="shared" si="3"/>
        <v>85</v>
      </c>
      <c r="M52" s="60"/>
      <c r="N52" s="60"/>
      <c r="O52" s="60"/>
      <c r="P52" s="60"/>
      <c r="Q52" s="60"/>
      <c r="R52" s="60"/>
      <c r="S52" s="60"/>
      <c r="T52" s="60"/>
      <c r="U52" s="60"/>
      <c r="V52" s="60"/>
      <c r="W52" s="60"/>
      <c r="X52" s="60"/>
      <c r="Y52" s="60"/>
      <c r="Z52" s="60"/>
    </row>
    <row r="53" ht="12.75" customHeight="1">
      <c r="A53" s="60"/>
      <c r="B53" s="194">
        <v>3532.0</v>
      </c>
      <c r="C53" s="195" t="s">
        <v>1992</v>
      </c>
      <c r="D53" s="120"/>
      <c r="E53" s="120"/>
      <c r="F53" s="120"/>
      <c r="G53" s="120"/>
      <c r="H53" s="121"/>
      <c r="I53" s="122">
        <v>35.0</v>
      </c>
      <c r="J53" s="196">
        <v>0.0</v>
      </c>
      <c r="K53" s="196">
        <v>0.0</v>
      </c>
      <c r="L53" s="197" t="str">
        <f t="shared" si="3"/>
        <v>-</v>
      </c>
      <c r="M53" s="60"/>
      <c r="N53" s="60"/>
      <c r="O53" s="60"/>
      <c r="P53" s="60"/>
      <c r="Q53" s="60"/>
      <c r="R53" s="60"/>
      <c r="S53" s="60"/>
      <c r="T53" s="60"/>
      <c r="U53" s="60"/>
      <c r="V53" s="60"/>
      <c r="W53" s="60"/>
      <c r="X53" s="60"/>
      <c r="Y53" s="60"/>
      <c r="Z53" s="60"/>
    </row>
    <row r="54" ht="12.75" customHeight="1">
      <c r="A54" s="60"/>
      <c r="B54" s="194">
        <v>354.0</v>
      </c>
      <c r="C54" s="195" t="s">
        <v>1993</v>
      </c>
      <c r="D54" s="120"/>
      <c r="E54" s="120"/>
      <c r="F54" s="120"/>
      <c r="G54" s="120"/>
      <c r="H54" s="121"/>
      <c r="I54" s="122">
        <v>36.0</v>
      </c>
      <c r="J54" s="196">
        <v>0.0</v>
      </c>
      <c r="K54" s="196">
        <v>0.0</v>
      </c>
      <c r="L54" s="197" t="str">
        <f t="shared" si="3"/>
        <v>-</v>
      </c>
      <c r="M54" s="60"/>
      <c r="N54" s="60"/>
      <c r="O54" s="60"/>
      <c r="P54" s="60"/>
      <c r="Q54" s="60"/>
      <c r="R54" s="60"/>
      <c r="S54" s="60"/>
      <c r="T54" s="60"/>
      <c r="U54" s="60"/>
      <c r="V54" s="60"/>
      <c r="W54" s="60"/>
      <c r="X54" s="60"/>
      <c r="Y54" s="60"/>
      <c r="Z54" s="60"/>
    </row>
    <row r="55" ht="12.75" customHeight="1">
      <c r="A55" s="60"/>
      <c r="B55" s="194">
        <v>355.0</v>
      </c>
      <c r="C55" s="195" t="s">
        <v>1994</v>
      </c>
      <c r="D55" s="120"/>
      <c r="E55" s="120"/>
      <c r="F55" s="120"/>
      <c r="G55" s="120"/>
      <c r="H55" s="121"/>
      <c r="I55" s="122">
        <v>37.0</v>
      </c>
      <c r="J55" s="196">
        <f t="shared" ref="J55:K55" si="13">J56+J57</f>
        <v>200</v>
      </c>
      <c r="K55" s="196">
        <f t="shared" si="13"/>
        <v>40120</v>
      </c>
      <c r="L55" s="197" t="str">
        <f t="shared" si="3"/>
        <v>&gt;&gt;100</v>
      </c>
      <c r="M55" s="60"/>
      <c r="N55" s="60"/>
      <c r="O55" s="60"/>
      <c r="P55" s="60"/>
      <c r="Q55" s="60"/>
      <c r="R55" s="60"/>
      <c r="S55" s="60"/>
      <c r="T55" s="60"/>
      <c r="U55" s="60"/>
      <c r="V55" s="60"/>
      <c r="W55" s="60"/>
      <c r="X55" s="60"/>
      <c r="Y55" s="60"/>
      <c r="Z55" s="60"/>
    </row>
    <row r="56" ht="12.75" customHeight="1">
      <c r="A56" s="60"/>
      <c r="B56" s="194">
        <v>3551.0</v>
      </c>
      <c r="C56" s="195" t="s">
        <v>1995</v>
      </c>
      <c r="D56" s="120"/>
      <c r="E56" s="120"/>
      <c r="F56" s="120"/>
      <c r="G56" s="120"/>
      <c r="H56" s="121"/>
      <c r="I56" s="122">
        <v>38.0</v>
      </c>
      <c r="J56" s="196">
        <v>200.0</v>
      </c>
      <c r="K56" s="196">
        <v>40120.0</v>
      </c>
      <c r="L56" s="197" t="str">
        <f t="shared" si="3"/>
        <v>&gt;&gt;100</v>
      </c>
      <c r="M56" s="60"/>
      <c r="N56" s="60"/>
      <c r="O56" s="60"/>
      <c r="P56" s="60"/>
      <c r="Q56" s="60"/>
      <c r="R56" s="60"/>
      <c r="S56" s="60"/>
      <c r="T56" s="60"/>
      <c r="U56" s="60"/>
      <c r="V56" s="60"/>
      <c r="W56" s="60"/>
      <c r="X56" s="60"/>
      <c r="Y56" s="60"/>
      <c r="Z56" s="60"/>
    </row>
    <row r="57" ht="12.75" customHeight="1">
      <c r="A57" s="60"/>
      <c r="B57" s="194">
        <v>3552.0</v>
      </c>
      <c r="C57" s="195" t="s">
        <v>1996</v>
      </c>
      <c r="D57" s="120"/>
      <c r="E57" s="120"/>
      <c r="F57" s="120"/>
      <c r="G57" s="120"/>
      <c r="H57" s="121"/>
      <c r="I57" s="122">
        <v>39.0</v>
      </c>
      <c r="J57" s="196">
        <v>0.0</v>
      </c>
      <c r="K57" s="196">
        <v>0.0</v>
      </c>
      <c r="L57" s="197" t="str">
        <f t="shared" si="3"/>
        <v>-</v>
      </c>
      <c r="M57" s="60"/>
      <c r="N57" s="60"/>
      <c r="O57" s="60"/>
      <c r="P57" s="60"/>
      <c r="Q57" s="60"/>
      <c r="R57" s="60"/>
      <c r="S57" s="60"/>
      <c r="T57" s="60"/>
      <c r="U57" s="60"/>
      <c r="V57" s="60"/>
      <c r="W57" s="60"/>
      <c r="X57" s="60"/>
      <c r="Y57" s="60"/>
      <c r="Z57" s="60"/>
    </row>
    <row r="58" ht="12.75" customHeight="1">
      <c r="A58" s="60"/>
      <c r="B58" s="194">
        <v>36.0</v>
      </c>
      <c r="C58" s="198" t="s">
        <v>1997</v>
      </c>
      <c r="D58" s="199"/>
      <c r="E58" s="199"/>
      <c r="F58" s="199"/>
      <c r="G58" s="199"/>
      <c r="H58" s="200"/>
      <c r="I58" s="122">
        <v>40.0</v>
      </c>
      <c r="J58" s="196">
        <f t="shared" ref="J58:K58" si="14">J59+J62+J63</f>
        <v>0</v>
      </c>
      <c r="K58" s="196">
        <f t="shared" si="14"/>
        <v>0</v>
      </c>
      <c r="L58" s="197" t="str">
        <f t="shared" si="3"/>
        <v>-</v>
      </c>
      <c r="M58" s="60"/>
      <c r="N58" s="60"/>
      <c r="O58" s="60"/>
      <c r="P58" s="60"/>
      <c r="Q58" s="60"/>
      <c r="R58" s="60"/>
      <c r="S58" s="60"/>
      <c r="T58" s="60"/>
      <c r="U58" s="60"/>
      <c r="V58" s="60"/>
      <c r="W58" s="60"/>
      <c r="X58" s="60"/>
      <c r="Y58" s="60"/>
      <c r="Z58" s="60"/>
    </row>
    <row r="59" ht="12.75" customHeight="1">
      <c r="A59" s="60"/>
      <c r="B59" s="194">
        <v>361.0</v>
      </c>
      <c r="C59" s="198" t="s">
        <v>1998</v>
      </c>
      <c r="D59" s="199"/>
      <c r="E59" s="199"/>
      <c r="F59" s="199"/>
      <c r="G59" s="199"/>
      <c r="H59" s="200"/>
      <c r="I59" s="122">
        <v>41.0</v>
      </c>
      <c r="J59" s="196">
        <f t="shared" ref="J59:K59" si="15">J60+J61</f>
        <v>0</v>
      </c>
      <c r="K59" s="196">
        <f t="shared" si="15"/>
        <v>0</v>
      </c>
      <c r="L59" s="197" t="str">
        <f t="shared" si="3"/>
        <v>-</v>
      </c>
      <c r="M59" s="60"/>
      <c r="N59" s="60"/>
      <c r="O59" s="60"/>
      <c r="P59" s="60"/>
      <c r="Q59" s="60"/>
      <c r="R59" s="60"/>
      <c r="S59" s="60"/>
      <c r="T59" s="60"/>
      <c r="U59" s="60"/>
      <c r="V59" s="60"/>
      <c r="W59" s="60"/>
      <c r="X59" s="60"/>
      <c r="Y59" s="60"/>
      <c r="Z59" s="60"/>
    </row>
    <row r="60" ht="12.75" customHeight="1">
      <c r="A60" s="60"/>
      <c r="B60" s="194">
        <v>3611.0</v>
      </c>
      <c r="C60" s="195" t="s">
        <v>1999</v>
      </c>
      <c r="D60" s="120"/>
      <c r="E60" s="120"/>
      <c r="F60" s="120"/>
      <c r="G60" s="120"/>
      <c r="H60" s="121"/>
      <c r="I60" s="122">
        <v>42.0</v>
      </c>
      <c r="J60" s="196">
        <v>0.0</v>
      </c>
      <c r="K60" s="196">
        <v>0.0</v>
      </c>
      <c r="L60" s="197" t="str">
        <f t="shared" si="3"/>
        <v>-</v>
      </c>
      <c r="M60" s="60"/>
      <c r="N60" s="60"/>
      <c r="O60" s="60"/>
      <c r="P60" s="60"/>
      <c r="Q60" s="60"/>
      <c r="R60" s="60"/>
      <c r="S60" s="60"/>
      <c r="T60" s="60"/>
      <c r="U60" s="60"/>
      <c r="V60" s="60"/>
      <c r="W60" s="60"/>
      <c r="X60" s="60"/>
      <c r="Y60" s="60"/>
      <c r="Z60" s="60"/>
    </row>
    <row r="61" ht="12.75" customHeight="1">
      <c r="A61" s="60"/>
      <c r="B61" s="194">
        <v>3612.0</v>
      </c>
      <c r="C61" s="195" t="s">
        <v>2000</v>
      </c>
      <c r="D61" s="120"/>
      <c r="E61" s="120"/>
      <c r="F61" s="120"/>
      <c r="G61" s="120"/>
      <c r="H61" s="121"/>
      <c r="I61" s="122">
        <v>43.0</v>
      </c>
      <c r="J61" s="196">
        <v>0.0</v>
      </c>
      <c r="K61" s="196">
        <v>0.0</v>
      </c>
      <c r="L61" s="197" t="str">
        <f t="shared" si="3"/>
        <v>-</v>
      </c>
      <c r="M61" s="60"/>
      <c r="N61" s="60"/>
      <c r="O61" s="60"/>
      <c r="P61" s="60"/>
      <c r="Q61" s="60"/>
      <c r="R61" s="60"/>
      <c r="S61" s="60"/>
      <c r="T61" s="60"/>
      <c r="U61" s="60"/>
      <c r="V61" s="60"/>
      <c r="W61" s="60"/>
      <c r="X61" s="60"/>
      <c r="Y61" s="60"/>
      <c r="Z61" s="60"/>
    </row>
    <row r="62" ht="12.75" customHeight="1">
      <c r="A62" s="60"/>
      <c r="B62" s="194">
        <v>362.0</v>
      </c>
      <c r="C62" s="195" t="s">
        <v>2001</v>
      </c>
      <c r="D62" s="120"/>
      <c r="E62" s="120"/>
      <c r="F62" s="120"/>
      <c r="G62" s="120"/>
      <c r="H62" s="121"/>
      <c r="I62" s="122">
        <v>44.0</v>
      </c>
      <c r="J62" s="196">
        <v>0.0</v>
      </c>
      <c r="K62" s="196">
        <v>0.0</v>
      </c>
      <c r="L62" s="197" t="str">
        <f t="shared" si="3"/>
        <v>-</v>
      </c>
      <c r="M62" s="60"/>
      <c r="N62" s="60"/>
      <c r="O62" s="60"/>
      <c r="P62" s="60"/>
      <c r="Q62" s="60"/>
      <c r="R62" s="60"/>
      <c r="S62" s="60"/>
      <c r="T62" s="60"/>
      <c r="U62" s="60"/>
      <c r="V62" s="60"/>
      <c r="W62" s="60"/>
      <c r="X62" s="60"/>
      <c r="Y62" s="60"/>
      <c r="Z62" s="60"/>
    </row>
    <row r="63" ht="12.75" customHeight="1">
      <c r="A63" s="60"/>
      <c r="B63" s="194">
        <v>363.0</v>
      </c>
      <c r="C63" s="198" t="s">
        <v>2002</v>
      </c>
      <c r="D63" s="199"/>
      <c r="E63" s="199"/>
      <c r="F63" s="199"/>
      <c r="G63" s="199"/>
      <c r="H63" s="200"/>
      <c r="I63" s="122">
        <v>45.0</v>
      </c>
      <c r="J63" s="196">
        <f t="shared" ref="J63:K63" si="16">SUM(J64:J66)</f>
        <v>0</v>
      </c>
      <c r="K63" s="196">
        <f t="shared" si="16"/>
        <v>0</v>
      </c>
      <c r="L63" s="197" t="str">
        <f t="shared" si="3"/>
        <v>-</v>
      </c>
      <c r="M63" s="60"/>
      <c r="N63" s="60"/>
      <c r="O63" s="60"/>
      <c r="P63" s="60"/>
      <c r="Q63" s="60"/>
      <c r="R63" s="60"/>
      <c r="S63" s="60"/>
      <c r="T63" s="60"/>
      <c r="U63" s="60"/>
      <c r="V63" s="60"/>
      <c r="W63" s="60"/>
      <c r="X63" s="60"/>
      <c r="Y63" s="60"/>
      <c r="Z63" s="60"/>
    </row>
    <row r="64" ht="12.75" customHeight="1">
      <c r="A64" s="60"/>
      <c r="B64" s="194">
        <v>3631.0</v>
      </c>
      <c r="C64" s="195" t="s">
        <v>2003</v>
      </c>
      <c r="D64" s="120"/>
      <c r="E64" s="120"/>
      <c r="F64" s="120"/>
      <c r="G64" s="120"/>
      <c r="H64" s="121"/>
      <c r="I64" s="122">
        <v>46.0</v>
      </c>
      <c r="J64" s="196">
        <v>0.0</v>
      </c>
      <c r="K64" s="196">
        <v>0.0</v>
      </c>
      <c r="L64" s="197" t="str">
        <f t="shared" si="3"/>
        <v>-</v>
      </c>
      <c r="M64" s="60"/>
      <c r="N64" s="60"/>
      <c r="O64" s="60"/>
      <c r="P64" s="60"/>
      <c r="Q64" s="60"/>
      <c r="R64" s="60"/>
      <c r="S64" s="60"/>
      <c r="T64" s="60"/>
      <c r="U64" s="60"/>
      <c r="V64" s="60"/>
      <c r="W64" s="60"/>
      <c r="X64" s="60"/>
      <c r="Y64" s="60"/>
      <c r="Z64" s="60"/>
    </row>
    <row r="65" ht="12.75" customHeight="1">
      <c r="A65" s="60"/>
      <c r="B65" s="194">
        <v>3632.0</v>
      </c>
      <c r="C65" s="195" t="s">
        <v>2004</v>
      </c>
      <c r="D65" s="120"/>
      <c r="E65" s="120"/>
      <c r="F65" s="120"/>
      <c r="G65" s="120"/>
      <c r="H65" s="121"/>
      <c r="I65" s="122">
        <v>47.0</v>
      </c>
      <c r="J65" s="196">
        <v>0.0</v>
      </c>
      <c r="K65" s="196">
        <v>0.0</v>
      </c>
      <c r="L65" s="197" t="str">
        <f t="shared" si="3"/>
        <v>-</v>
      </c>
      <c r="M65" s="60"/>
      <c r="N65" s="60"/>
      <c r="O65" s="60"/>
      <c r="P65" s="60"/>
      <c r="Q65" s="60"/>
      <c r="R65" s="60"/>
      <c r="S65" s="60"/>
      <c r="T65" s="60"/>
      <c r="U65" s="60"/>
      <c r="V65" s="60"/>
      <c r="W65" s="60"/>
      <c r="X65" s="60"/>
      <c r="Y65" s="60"/>
      <c r="Z65" s="60"/>
    </row>
    <row r="66" ht="12.75" customHeight="1">
      <c r="A66" s="60"/>
      <c r="B66" s="194">
        <v>3633.0</v>
      </c>
      <c r="C66" s="195" t="s">
        <v>2005</v>
      </c>
      <c r="D66" s="120"/>
      <c r="E66" s="120"/>
      <c r="F66" s="120"/>
      <c r="G66" s="120"/>
      <c r="H66" s="121"/>
      <c r="I66" s="122">
        <v>48.0</v>
      </c>
      <c r="J66" s="196">
        <v>0.0</v>
      </c>
      <c r="K66" s="196">
        <v>0.0</v>
      </c>
      <c r="L66" s="197" t="str">
        <f t="shared" si="3"/>
        <v>-</v>
      </c>
      <c r="M66" s="60"/>
      <c r="N66" s="60"/>
      <c r="O66" s="60"/>
      <c r="P66" s="60"/>
      <c r="Q66" s="60"/>
      <c r="R66" s="60"/>
      <c r="S66" s="60"/>
      <c r="T66" s="60"/>
      <c r="U66" s="60"/>
      <c r="V66" s="60"/>
      <c r="W66" s="60"/>
      <c r="X66" s="60"/>
      <c r="Y66" s="60"/>
      <c r="Z66" s="60"/>
    </row>
    <row r="67" ht="12.75" customHeight="1">
      <c r="A67" s="60"/>
      <c r="B67" s="194">
        <v>37.0</v>
      </c>
      <c r="C67" s="202" t="s">
        <v>2006</v>
      </c>
      <c r="D67" s="203"/>
      <c r="E67" s="203"/>
      <c r="F67" s="203"/>
      <c r="G67" s="203"/>
      <c r="H67" s="204"/>
      <c r="I67" s="122">
        <v>49.0</v>
      </c>
      <c r="J67" s="196">
        <f t="shared" ref="J67:K67" si="17">SUM(J68:J71)</f>
        <v>0</v>
      </c>
      <c r="K67" s="196">
        <f t="shared" si="17"/>
        <v>0</v>
      </c>
      <c r="L67" s="197" t="str">
        <f t="shared" si="3"/>
        <v>-</v>
      </c>
      <c r="M67" s="60"/>
      <c r="N67" s="60"/>
      <c r="O67" s="60"/>
      <c r="P67" s="60"/>
      <c r="Q67" s="60"/>
      <c r="R67" s="60"/>
      <c r="S67" s="60"/>
      <c r="T67" s="60"/>
      <c r="U67" s="60"/>
      <c r="V67" s="60"/>
      <c r="W67" s="60"/>
      <c r="X67" s="60"/>
      <c r="Y67" s="60"/>
      <c r="Z67" s="60"/>
    </row>
    <row r="68" ht="12.75" customHeight="1">
      <c r="A68" s="60"/>
      <c r="B68" s="194">
        <v>3711.0</v>
      </c>
      <c r="C68" s="195" t="s">
        <v>2007</v>
      </c>
      <c r="D68" s="120"/>
      <c r="E68" s="120"/>
      <c r="F68" s="120"/>
      <c r="G68" s="120"/>
      <c r="H68" s="121"/>
      <c r="I68" s="122">
        <v>50.0</v>
      </c>
      <c r="J68" s="196">
        <v>0.0</v>
      </c>
      <c r="K68" s="196">
        <v>0.0</v>
      </c>
      <c r="L68" s="197" t="str">
        <f t="shared" si="3"/>
        <v>-</v>
      </c>
      <c r="M68" s="60"/>
      <c r="N68" s="60"/>
      <c r="O68" s="60"/>
      <c r="P68" s="60"/>
      <c r="Q68" s="60"/>
      <c r="R68" s="60"/>
      <c r="S68" s="60"/>
      <c r="T68" s="60"/>
      <c r="U68" s="60"/>
      <c r="V68" s="60"/>
      <c r="W68" s="60"/>
      <c r="X68" s="60"/>
      <c r="Y68" s="60"/>
      <c r="Z68" s="60"/>
    </row>
    <row r="69" ht="12.75" customHeight="1">
      <c r="A69" s="60"/>
      <c r="B69" s="194">
        <v>3712.0</v>
      </c>
      <c r="C69" s="195" t="s">
        <v>2008</v>
      </c>
      <c r="D69" s="120"/>
      <c r="E69" s="120"/>
      <c r="F69" s="120"/>
      <c r="G69" s="120"/>
      <c r="H69" s="121"/>
      <c r="I69" s="122">
        <v>51.0</v>
      </c>
      <c r="J69" s="196">
        <v>0.0</v>
      </c>
      <c r="K69" s="196">
        <v>0.0</v>
      </c>
      <c r="L69" s="197" t="str">
        <f t="shared" si="3"/>
        <v>-</v>
      </c>
      <c r="M69" s="60"/>
      <c r="N69" s="60"/>
      <c r="O69" s="60"/>
      <c r="P69" s="60"/>
      <c r="Q69" s="60"/>
      <c r="R69" s="60"/>
      <c r="S69" s="60"/>
      <c r="T69" s="60"/>
      <c r="U69" s="60"/>
      <c r="V69" s="60"/>
      <c r="W69" s="60"/>
      <c r="X69" s="60"/>
      <c r="Y69" s="60"/>
      <c r="Z69" s="60"/>
    </row>
    <row r="70" ht="12.75" customHeight="1">
      <c r="A70" s="60"/>
      <c r="B70" s="194">
        <v>3713.0</v>
      </c>
      <c r="C70" s="202" t="s">
        <v>2009</v>
      </c>
      <c r="D70" s="203"/>
      <c r="E70" s="203"/>
      <c r="F70" s="203"/>
      <c r="G70" s="203"/>
      <c r="H70" s="204"/>
      <c r="I70" s="122">
        <v>52.0</v>
      </c>
      <c r="J70" s="196">
        <v>0.0</v>
      </c>
      <c r="K70" s="196">
        <v>0.0</v>
      </c>
      <c r="L70" s="197" t="str">
        <f t="shared" si="3"/>
        <v>-</v>
      </c>
      <c r="M70" s="60"/>
      <c r="N70" s="60"/>
      <c r="O70" s="60"/>
      <c r="P70" s="60"/>
      <c r="Q70" s="60"/>
      <c r="R70" s="60"/>
      <c r="S70" s="60"/>
      <c r="T70" s="60"/>
      <c r="U70" s="60"/>
      <c r="V70" s="60"/>
      <c r="W70" s="60"/>
      <c r="X70" s="60"/>
      <c r="Y70" s="60"/>
      <c r="Z70" s="60"/>
    </row>
    <row r="71" ht="12.75" customHeight="1">
      <c r="A71" s="60"/>
      <c r="B71" s="205">
        <v>3714.0</v>
      </c>
      <c r="C71" s="202" t="s">
        <v>2010</v>
      </c>
      <c r="D71" s="203"/>
      <c r="E71" s="203"/>
      <c r="F71" s="203"/>
      <c r="G71" s="203"/>
      <c r="H71" s="204"/>
      <c r="I71" s="122">
        <v>53.0</v>
      </c>
      <c r="J71" s="206">
        <v>0.0</v>
      </c>
      <c r="K71" s="206">
        <v>0.0</v>
      </c>
      <c r="L71" s="207" t="str">
        <f t="shared" si="3"/>
        <v>-</v>
      </c>
      <c r="M71" s="60"/>
      <c r="N71" s="60"/>
      <c r="O71" s="60"/>
      <c r="P71" s="60"/>
      <c r="Q71" s="60"/>
      <c r="R71" s="60"/>
      <c r="S71" s="60"/>
      <c r="T71" s="60"/>
      <c r="U71" s="60"/>
      <c r="V71" s="60"/>
      <c r="W71" s="60"/>
      <c r="X71" s="60"/>
      <c r="Y71" s="60"/>
      <c r="Z71" s="60"/>
    </row>
    <row r="72" ht="12.75" customHeight="1">
      <c r="A72" s="60"/>
      <c r="B72" s="187" t="s">
        <v>2011</v>
      </c>
      <c r="C72" s="28"/>
      <c r="D72" s="28"/>
      <c r="E72" s="28"/>
      <c r="F72" s="28"/>
      <c r="G72" s="28"/>
      <c r="H72" s="28"/>
      <c r="I72" s="28"/>
      <c r="J72" s="28"/>
      <c r="K72" s="28"/>
      <c r="L72" s="29"/>
      <c r="M72" s="60"/>
      <c r="N72" s="60"/>
      <c r="O72" s="60"/>
      <c r="P72" s="60"/>
      <c r="Q72" s="60"/>
      <c r="R72" s="60"/>
      <c r="S72" s="60"/>
      <c r="T72" s="60"/>
      <c r="U72" s="60"/>
      <c r="V72" s="60"/>
      <c r="W72" s="60"/>
      <c r="X72" s="60"/>
      <c r="Y72" s="60"/>
      <c r="Z72" s="60"/>
    </row>
    <row r="73" ht="12.75" customHeight="1">
      <c r="A73" s="60"/>
      <c r="B73" s="208" t="s">
        <v>2012</v>
      </c>
      <c r="C73" s="209" t="s">
        <v>2013</v>
      </c>
      <c r="D73" s="210"/>
      <c r="E73" s="210"/>
      <c r="F73" s="210"/>
      <c r="G73" s="210"/>
      <c r="H73" s="211"/>
      <c r="I73" s="110">
        <v>54.0</v>
      </c>
      <c r="J73" s="192">
        <f t="shared" ref="J73:K73" si="18">J74+J86+J127+J128+J139+J147+J158</f>
        <v>58847</v>
      </c>
      <c r="K73" s="192">
        <f t="shared" si="18"/>
        <v>107655</v>
      </c>
      <c r="L73" s="193">
        <f t="shared" ref="L73:L174" si="20">IF(J73&gt;0,IF(K73/J73&gt;=100,"&gt;&gt;100",K73/J73*100),"-")</f>
        <v>182.9405067</v>
      </c>
      <c r="M73" s="60"/>
      <c r="N73" s="60"/>
      <c r="O73" s="60"/>
      <c r="P73" s="60"/>
      <c r="Q73" s="60"/>
      <c r="R73" s="60"/>
      <c r="S73" s="60"/>
      <c r="T73" s="60"/>
      <c r="U73" s="60"/>
      <c r="V73" s="60"/>
      <c r="W73" s="60"/>
      <c r="X73" s="60"/>
      <c r="Y73" s="60"/>
      <c r="Z73" s="60"/>
    </row>
    <row r="74" ht="12.75" customHeight="1">
      <c r="A74" s="60"/>
      <c r="B74" s="212" t="s">
        <v>2014</v>
      </c>
      <c r="C74" s="213" t="s">
        <v>2015</v>
      </c>
      <c r="D74" s="199"/>
      <c r="E74" s="199"/>
      <c r="F74" s="199"/>
      <c r="G74" s="199"/>
      <c r="H74" s="200"/>
      <c r="I74" s="122">
        <v>55.0</v>
      </c>
      <c r="J74" s="196">
        <f t="shared" ref="J74:K74" si="19">J75+J80+J81</f>
        <v>0</v>
      </c>
      <c r="K74" s="196">
        <f t="shared" si="19"/>
        <v>0</v>
      </c>
      <c r="L74" s="197" t="str">
        <f t="shared" si="20"/>
        <v>-</v>
      </c>
      <c r="M74" s="60"/>
      <c r="N74" s="60"/>
      <c r="O74" s="60"/>
      <c r="P74" s="60"/>
      <c r="Q74" s="60"/>
      <c r="R74" s="60"/>
      <c r="S74" s="60"/>
      <c r="T74" s="60"/>
      <c r="U74" s="60"/>
      <c r="V74" s="60"/>
      <c r="W74" s="60"/>
      <c r="X74" s="60"/>
      <c r="Y74" s="60"/>
      <c r="Z74" s="60"/>
    </row>
    <row r="75" ht="12.75" customHeight="1">
      <c r="A75" s="60"/>
      <c r="B75" s="212">
        <v>411.0</v>
      </c>
      <c r="C75" s="213" t="s">
        <v>2016</v>
      </c>
      <c r="D75" s="199"/>
      <c r="E75" s="199"/>
      <c r="F75" s="199"/>
      <c r="G75" s="199"/>
      <c r="H75" s="200"/>
      <c r="I75" s="122">
        <v>56.0</v>
      </c>
      <c r="J75" s="196">
        <f t="shared" ref="J75:K75" si="21">SUM(J76:J79)</f>
        <v>0</v>
      </c>
      <c r="K75" s="196">
        <f t="shared" si="21"/>
        <v>0</v>
      </c>
      <c r="L75" s="197" t="str">
        <f t="shared" si="20"/>
        <v>-</v>
      </c>
      <c r="M75" s="60"/>
      <c r="N75" s="60"/>
      <c r="O75" s="60"/>
      <c r="P75" s="60"/>
      <c r="Q75" s="60"/>
      <c r="R75" s="60"/>
      <c r="S75" s="60"/>
      <c r="T75" s="60"/>
      <c r="U75" s="60"/>
      <c r="V75" s="60"/>
      <c r="W75" s="60"/>
      <c r="X75" s="60"/>
      <c r="Y75" s="60"/>
      <c r="Z75" s="60"/>
    </row>
    <row r="76" ht="12.75" customHeight="1">
      <c r="A76" s="60"/>
      <c r="B76" s="212">
        <v>4111.0</v>
      </c>
      <c r="C76" s="214" t="s">
        <v>2017</v>
      </c>
      <c r="D76" s="120"/>
      <c r="E76" s="120"/>
      <c r="F76" s="120"/>
      <c r="G76" s="120"/>
      <c r="H76" s="215"/>
      <c r="I76" s="122">
        <v>57.0</v>
      </c>
      <c r="J76" s="196">
        <v>0.0</v>
      </c>
      <c r="K76" s="196">
        <v>0.0</v>
      </c>
      <c r="L76" s="197" t="str">
        <f t="shared" si="20"/>
        <v>-</v>
      </c>
      <c r="M76" s="60"/>
      <c r="N76" s="60"/>
      <c r="O76" s="60"/>
      <c r="P76" s="60"/>
      <c r="Q76" s="60"/>
      <c r="R76" s="60"/>
      <c r="S76" s="60"/>
      <c r="T76" s="60"/>
      <c r="U76" s="60"/>
      <c r="V76" s="60"/>
      <c r="W76" s="60"/>
      <c r="X76" s="60"/>
      <c r="Y76" s="60"/>
      <c r="Z76" s="60"/>
    </row>
    <row r="77" ht="12.75" customHeight="1">
      <c r="A77" s="60"/>
      <c r="B77" s="212">
        <v>4112.0</v>
      </c>
      <c r="C77" s="214" t="s">
        <v>2018</v>
      </c>
      <c r="D77" s="120"/>
      <c r="E77" s="120"/>
      <c r="F77" s="120"/>
      <c r="G77" s="120"/>
      <c r="H77" s="215"/>
      <c r="I77" s="122">
        <v>58.0</v>
      </c>
      <c r="J77" s="196">
        <v>0.0</v>
      </c>
      <c r="K77" s="196">
        <v>0.0</v>
      </c>
      <c r="L77" s="197" t="str">
        <f t="shared" si="20"/>
        <v>-</v>
      </c>
      <c r="M77" s="60"/>
      <c r="N77" s="60"/>
      <c r="O77" s="60"/>
      <c r="P77" s="60"/>
      <c r="Q77" s="60"/>
      <c r="R77" s="60"/>
      <c r="S77" s="60"/>
      <c r="T77" s="60"/>
      <c r="U77" s="60"/>
      <c r="V77" s="60"/>
      <c r="W77" s="60"/>
      <c r="X77" s="60"/>
      <c r="Y77" s="60"/>
      <c r="Z77" s="60"/>
    </row>
    <row r="78" ht="12.75" customHeight="1">
      <c r="A78" s="60"/>
      <c r="B78" s="212">
        <v>4113.0</v>
      </c>
      <c r="C78" s="214" t="s">
        <v>2019</v>
      </c>
      <c r="D78" s="120"/>
      <c r="E78" s="120"/>
      <c r="F78" s="120"/>
      <c r="G78" s="120"/>
      <c r="H78" s="215"/>
      <c r="I78" s="122">
        <v>59.0</v>
      </c>
      <c r="J78" s="196">
        <v>0.0</v>
      </c>
      <c r="K78" s="196">
        <v>0.0</v>
      </c>
      <c r="L78" s="197" t="str">
        <f t="shared" si="20"/>
        <v>-</v>
      </c>
      <c r="M78" s="60"/>
      <c r="N78" s="60"/>
      <c r="O78" s="60"/>
      <c r="P78" s="60"/>
      <c r="Q78" s="60"/>
      <c r="R78" s="60"/>
      <c r="S78" s="60"/>
      <c r="T78" s="60"/>
      <c r="U78" s="60"/>
      <c r="V78" s="60"/>
      <c r="W78" s="60"/>
      <c r="X78" s="60"/>
      <c r="Y78" s="60"/>
      <c r="Z78" s="60"/>
    </row>
    <row r="79" ht="12.75" customHeight="1">
      <c r="A79" s="60"/>
      <c r="B79" s="212">
        <v>4114.0</v>
      </c>
      <c r="C79" s="214" t="s">
        <v>2020</v>
      </c>
      <c r="D79" s="120"/>
      <c r="E79" s="120"/>
      <c r="F79" s="120"/>
      <c r="G79" s="120"/>
      <c r="H79" s="215"/>
      <c r="I79" s="122">
        <v>60.0</v>
      </c>
      <c r="J79" s="196">
        <v>0.0</v>
      </c>
      <c r="K79" s="196">
        <v>0.0</v>
      </c>
      <c r="L79" s="197" t="str">
        <f t="shared" si="20"/>
        <v>-</v>
      </c>
      <c r="M79" s="60"/>
      <c r="N79" s="60"/>
      <c r="O79" s="60"/>
      <c r="P79" s="60"/>
      <c r="Q79" s="60"/>
      <c r="R79" s="60"/>
      <c r="S79" s="60"/>
      <c r="T79" s="60"/>
      <c r="U79" s="60"/>
      <c r="V79" s="60"/>
      <c r="W79" s="60"/>
      <c r="X79" s="60"/>
      <c r="Y79" s="60"/>
      <c r="Z79" s="60"/>
    </row>
    <row r="80" ht="12.75" customHeight="1">
      <c r="A80" s="60"/>
      <c r="B80" s="212">
        <v>412.0</v>
      </c>
      <c r="C80" s="214" t="s">
        <v>2021</v>
      </c>
      <c r="D80" s="120"/>
      <c r="E80" s="120"/>
      <c r="F80" s="120"/>
      <c r="G80" s="120"/>
      <c r="H80" s="215"/>
      <c r="I80" s="122">
        <v>61.0</v>
      </c>
      <c r="J80" s="196">
        <v>0.0</v>
      </c>
      <c r="K80" s="196">
        <v>0.0</v>
      </c>
      <c r="L80" s="197" t="str">
        <f t="shared" si="20"/>
        <v>-</v>
      </c>
      <c r="M80" s="60"/>
      <c r="N80" s="60"/>
      <c r="O80" s="60"/>
      <c r="P80" s="60"/>
      <c r="Q80" s="60"/>
      <c r="R80" s="60"/>
      <c r="S80" s="60"/>
      <c r="T80" s="60"/>
      <c r="U80" s="60"/>
      <c r="V80" s="60"/>
      <c r="W80" s="60"/>
      <c r="X80" s="60"/>
      <c r="Y80" s="60"/>
      <c r="Z80" s="60"/>
    </row>
    <row r="81" ht="12.75" customHeight="1">
      <c r="A81" s="60"/>
      <c r="B81" s="212">
        <v>413.0</v>
      </c>
      <c r="C81" s="213" t="s">
        <v>2022</v>
      </c>
      <c r="D81" s="199"/>
      <c r="E81" s="199"/>
      <c r="F81" s="199"/>
      <c r="G81" s="199"/>
      <c r="H81" s="200"/>
      <c r="I81" s="122">
        <v>62.0</v>
      </c>
      <c r="J81" s="196">
        <f t="shared" ref="J81:K81" si="22">SUM(J82:J85)</f>
        <v>0</v>
      </c>
      <c r="K81" s="196">
        <f t="shared" si="22"/>
        <v>0</v>
      </c>
      <c r="L81" s="197" t="str">
        <f t="shared" si="20"/>
        <v>-</v>
      </c>
      <c r="M81" s="60"/>
      <c r="N81" s="60"/>
      <c r="O81" s="60"/>
      <c r="P81" s="60"/>
      <c r="Q81" s="60"/>
      <c r="R81" s="60"/>
      <c r="S81" s="60"/>
      <c r="T81" s="60"/>
      <c r="U81" s="60"/>
      <c r="V81" s="60"/>
      <c r="W81" s="60"/>
      <c r="X81" s="60"/>
      <c r="Y81" s="60"/>
      <c r="Z81" s="60"/>
    </row>
    <row r="82" ht="12.75" customHeight="1">
      <c r="A82" s="60"/>
      <c r="B82" s="212">
        <v>4131.0</v>
      </c>
      <c r="C82" s="214" t="s">
        <v>2023</v>
      </c>
      <c r="D82" s="120"/>
      <c r="E82" s="120"/>
      <c r="F82" s="120"/>
      <c r="G82" s="120"/>
      <c r="H82" s="215"/>
      <c r="I82" s="122">
        <v>63.0</v>
      </c>
      <c r="J82" s="196">
        <v>0.0</v>
      </c>
      <c r="K82" s="196">
        <v>0.0</v>
      </c>
      <c r="L82" s="197" t="str">
        <f t="shared" si="20"/>
        <v>-</v>
      </c>
      <c r="M82" s="60"/>
      <c r="N82" s="60"/>
      <c r="O82" s="60"/>
      <c r="P82" s="60"/>
      <c r="Q82" s="60"/>
      <c r="R82" s="60"/>
      <c r="S82" s="60"/>
      <c r="T82" s="60"/>
      <c r="U82" s="60"/>
      <c r="V82" s="60"/>
      <c r="W82" s="60"/>
      <c r="X82" s="60"/>
      <c r="Y82" s="60"/>
      <c r="Z82" s="60"/>
    </row>
    <row r="83" ht="12.75" customHeight="1">
      <c r="A83" s="60"/>
      <c r="B83" s="212">
        <v>4132.0</v>
      </c>
      <c r="C83" s="214" t="s">
        <v>2024</v>
      </c>
      <c r="D83" s="120"/>
      <c r="E83" s="120"/>
      <c r="F83" s="120"/>
      <c r="G83" s="120"/>
      <c r="H83" s="215"/>
      <c r="I83" s="122">
        <v>64.0</v>
      </c>
      <c r="J83" s="196">
        <v>0.0</v>
      </c>
      <c r="K83" s="196">
        <v>0.0</v>
      </c>
      <c r="L83" s="197" t="str">
        <f t="shared" si="20"/>
        <v>-</v>
      </c>
      <c r="M83" s="60"/>
      <c r="N83" s="60"/>
      <c r="O83" s="60"/>
      <c r="P83" s="60"/>
      <c r="Q83" s="60"/>
      <c r="R83" s="60"/>
      <c r="S83" s="60"/>
      <c r="T83" s="60"/>
      <c r="U83" s="60"/>
      <c r="V83" s="60"/>
      <c r="W83" s="60"/>
      <c r="X83" s="60"/>
      <c r="Y83" s="60"/>
      <c r="Z83" s="60"/>
    </row>
    <row r="84" ht="12.75" customHeight="1">
      <c r="A84" s="60"/>
      <c r="B84" s="212">
        <v>4133.0</v>
      </c>
      <c r="C84" s="214" t="s">
        <v>2025</v>
      </c>
      <c r="D84" s="120"/>
      <c r="E84" s="120"/>
      <c r="F84" s="120"/>
      <c r="G84" s="120"/>
      <c r="H84" s="215"/>
      <c r="I84" s="122">
        <v>65.0</v>
      </c>
      <c r="J84" s="196">
        <v>0.0</v>
      </c>
      <c r="K84" s="196">
        <v>0.0</v>
      </c>
      <c r="L84" s="197" t="str">
        <f t="shared" si="20"/>
        <v>-</v>
      </c>
      <c r="M84" s="60"/>
      <c r="N84" s="60"/>
      <c r="O84" s="60"/>
      <c r="P84" s="60"/>
      <c r="Q84" s="60"/>
      <c r="R84" s="60"/>
      <c r="S84" s="60"/>
      <c r="T84" s="60"/>
      <c r="U84" s="60"/>
      <c r="V84" s="60"/>
      <c r="W84" s="60"/>
      <c r="X84" s="60"/>
      <c r="Y84" s="60"/>
      <c r="Z84" s="60"/>
    </row>
    <row r="85" ht="12.75" customHeight="1">
      <c r="A85" s="60"/>
      <c r="B85" s="212">
        <v>4134.0</v>
      </c>
      <c r="C85" s="214" t="s">
        <v>2026</v>
      </c>
      <c r="D85" s="120"/>
      <c r="E85" s="120"/>
      <c r="F85" s="120"/>
      <c r="G85" s="120"/>
      <c r="H85" s="215"/>
      <c r="I85" s="122">
        <v>66.0</v>
      </c>
      <c r="J85" s="196">
        <v>0.0</v>
      </c>
      <c r="K85" s="196">
        <v>0.0</v>
      </c>
      <c r="L85" s="197" t="str">
        <f t="shared" si="20"/>
        <v>-</v>
      </c>
      <c r="M85" s="60"/>
      <c r="N85" s="60"/>
      <c r="O85" s="60"/>
      <c r="P85" s="60"/>
      <c r="Q85" s="60"/>
      <c r="R85" s="60"/>
      <c r="S85" s="60"/>
      <c r="T85" s="60"/>
      <c r="U85" s="60"/>
      <c r="V85" s="60"/>
      <c r="W85" s="60"/>
      <c r="X85" s="60"/>
      <c r="Y85" s="60"/>
      <c r="Z85" s="60"/>
    </row>
    <row r="86" ht="12.75" customHeight="1">
      <c r="A86" s="60"/>
      <c r="B86" s="212">
        <v>42.0</v>
      </c>
      <c r="C86" s="213" t="s">
        <v>2027</v>
      </c>
      <c r="D86" s="199"/>
      <c r="E86" s="199"/>
      <c r="F86" s="199"/>
      <c r="G86" s="199"/>
      <c r="H86" s="200"/>
      <c r="I86" s="122">
        <v>67.0</v>
      </c>
      <c r="J86" s="196">
        <f t="shared" ref="J86:K86" si="23">J87+J91+J96+J101+J106+J116+J121</f>
        <v>57065</v>
      </c>
      <c r="K86" s="196">
        <f t="shared" si="23"/>
        <v>106217</v>
      </c>
      <c r="L86" s="197">
        <f t="shared" si="20"/>
        <v>186.1333567</v>
      </c>
      <c r="M86" s="60"/>
      <c r="N86" s="60"/>
      <c r="O86" s="60"/>
      <c r="P86" s="60"/>
      <c r="Q86" s="60"/>
      <c r="R86" s="60"/>
      <c r="S86" s="60"/>
      <c r="T86" s="60"/>
      <c r="U86" s="60"/>
      <c r="V86" s="60"/>
      <c r="W86" s="60"/>
      <c r="X86" s="60"/>
      <c r="Y86" s="60"/>
      <c r="Z86" s="60"/>
    </row>
    <row r="87" ht="12.75" customHeight="1">
      <c r="A87" s="60"/>
      <c r="B87" s="212">
        <v>421.0</v>
      </c>
      <c r="C87" s="213" t="s">
        <v>2028</v>
      </c>
      <c r="D87" s="199"/>
      <c r="E87" s="199"/>
      <c r="F87" s="199"/>
      <c r="G87" s="199"/>
      <c r="H87" s="200"/>
      <c r="I87" s="122">
        <v>68.0</v>
      </c>
      <c r="J87" s="196">
        <f t="shared" ref="J87:K87" si="24">SUM(J88:J90)</f>
        <v>0</v>
      </c>
      <c r="K87" s="196">
        <f t="shared" si="24"/>
        <v>0</v>
      </c>
      <c r="L87" s="197" t="str">
        <f t="shared" si="20"/>
        <v>-</v>
      </c>
      <c r="M87" s="60"/>
      <c r="N87" s="60"/>
      <c r="O87" s="60"/>
      <c r="P87" s="60"/>
      <c r="Q87" s="60"/>
      <c r="R87" s="60"/>
      <c r="S87" s="60"/>
      <c r="T87" s="60"/>
      <c r="U87" s="60"/>
      <c r="V87" s="60"/>
      <c r="W87" s="60"/>
      <c r="X87" s="60"/>
      <c r="Y87" s="60"/>
      <c r="Z87" s="60"/>
    </row>
    <row r="88" ht="12.75" customHeight="1">
      <c r="A88" s="60"/>
      <c r="B88" s="212">
        <v>4211.0</v>
      </c>
      <c r="C88" s="214" t="s">
        <v>2029</v>
      </c>
      <c r="D88" s="120"/>
      <c r="E88" s="120"/>
      <c r="F88" s="120"/>
      <c r="G88" s="120"/>
      <c r="H88" s="215"/>
      <c r="I88" s="122">
        <v>69.0</v>
      </c>
      <c r="J88" s="196">
        <v>0.0</v>
      </c>
      <c r="K88" s="196">
        <v>0.0</v>
      </c>
      <c r="L88" s="197" t="str">
        <f t="shared" si="20"/>
        <v>-</v>
      </c>
      <c r="M88" s="60"/>
      <c r="N88" s="60"/>
      <c r="O88" s="60"/>
      <c r="P88" s="60"/>
      <c r="Q88" s="60"/>
      <c r="R88" s="60"/>
      <c r="S88" s="60"/>
      <c r="T88" s="60"/>
      <c r="U88" s="60"/>
      <c r="V88" s="60"/>
      <c r="W88" s="60"/>
      <c r="X88" s="60"/>
      <c r="Y88" s="60"/>
      <c r="Z88" s="60"/>
    </row>
    <row r="89" ht="12.75" customHeight="1">
      <c r="A89" s="60"/>
      <c r="B89" s="212">
        <v>4212.0</v>
      </c>
      <c r="C89" s="214" t="s">
        <v>2030</v>
      </c>
      <c r="D89" s="120"/>
      <c r="E89" s="120"/>
      <c r="F89" s="120"/>
      <c r="G89" s="120"/>
      <c r="H89" s="215"/>
      <c r="I89" s="122">
        <v>70.0</v>
      </c>
      <c r="J89" s="196">
        <v>0.0</v>
      </c>
      <c r="K89" s="196">
        <v>0.0</v>
      </c>
      <c r="L89" s="197" t="str">
        <f t="shared" si="20"/>
        <v>-</v>
      </c>
      <c r="M89" s="60"/>
      <c r="N89" s="60"/>
      <c r="O89" s="60"/>
      <c r="P89" s="60"/>
      <c r="Q89" s="60"/>
      <c r="R89" s="60"/>
      <c r="S89" s="60"/>
      <c r="T89" s="60"/>
      <c r="U89" s="60"/>
      <c r="V89" s="60"/>
      <c r="W89" s="60"/>
      <c r="X89" s="60"/>
      <c r="Y89" s="60"/>
      <c r="Z89" s="60"/>
    </row>
    <row r="90" ht="12.75" customHeight="1">
      <c r="A90" s="60"/>
      <c r="B90" s="212">
        <v>4213.0</v>
      </c>
      <c r="C90" s="214" t="s">
        <v>2031</v>
      </c>
      <c r="D90" s="120"/>
      <c r="E90" s="120"/>
      <c r="F90" s="120"/>
      <c r="G90" s="120"/>
      <c r="H90" s="215"/>
      <c r="I90" s="122">
        <v>71.0</v>
      </c>
      <c r="J90" s="196">
        <v>0.0</v>
      </c>
      <c r="K90" s="196">
        <v>0.0</v>
      </c>
      <c r="L90" s="197" t="str">
        <f t="shared" si="20"/>
        <v>-</v>
      </c>
      <c r="M90" s="60"/>
      <c r="N90" s="60"/>
      <c r="O90" s="60"/>
      <c r="P90" s="60"/>
      <c r="Q90" s="60"/>
      <c r="R90" s="60"/>
      <c r="S90" s="60"/>
      <c r="T90" s="60"/>
      <c r="U90" s="60"/>
      <c r="V90" s="60"/>
      <c r="W90" s="60"/>
      <c r="X90" s="60"/>
      <c r="Y90" s="60"/>
      <c r="Z90" s="60"/>
    </row>
    <row r="91" ht="12.75" customHeight="1">
      <c r="A91" s="60"/>
      <c r="B91" s="212">
        <v>422.0</v>
      </c>
      <c r="C91" s="216" t="s">
        <v>2032</v>
      </c>
      <c r="D91" s="120"/>
      <c r="E91" s="120"/>
      <c r="F91" s="120"/>
      <c r="G91" s="120"/>
      <c r="H91" s="121"/>
      <c r="I91" s="122">
        <v>72.0</v>
      </c>
      <c r="J91" s="196">
        <f t="shared" ref="J91:K91" si="25">SUM(J92:J95)</f>
        <v>0</v>
      </c>
      <c r="K91" s="196">
        <f t="shared" si="25"/>
        <v>0</v>
      </c>
      <c r="L91" s="197" t="str">
        <f t="shared" si="20"/>
        <v>-</v>
      </c>
      <c r="M91" s="60"/>
      <c r="N91" s="60"/>
      <c r="O91" s="60"/>
      <c r="P91" s="60"/>
      <c r="Q91" s="60"/>
      <c r="R91" s="60"/>
      <c r="S91" s="60"/>
      <c r="T91" s="60"/>
      <c r="U91" s="60"/>
      <c r="V91" s="60"/>
      <c r="W91" s="60"/>
      <c r="X91" s="60"/>
      <c r="Y91" s="60"/>
      <c r="Z91" s="60"/>
    </row>
    <row r="92" ht="12.75" customHeight="1">
      <c r="A92" s="60"/>
      <c r="B92" s="212">
        <v>4221.0</v>
      </c>
      <c r="C92" s="214" t="s">
        <v>2033</v>
      </c>
      <c r="D92" s="120"/>
      <c r="E92" s="120"/>
      <c r="F92" s="120"/>
      <c r="G92" s="120"/>
      <c r="H92" s="215"/>
      <c r="I92" s="122">
        <v>73.0</v>
      </c>
      <c r="J92" s="196">
        <v>0.0</v>
      </c>
      <c r="K92" s="196">
        <v>0.0</v>
      </c>
      <c r="L92" s="197" t="str">
        <f t="shared" si="20"/>
        <v>-</v>
      </c>
      <c r="M92" s="60"/>
      <c r="N92" s="60"/>
      <c r="O92" s="60"/>
      <c r="P92" s="60"/>
      <c r="Q92" s="60"/>
      <c r="R92" s="60"/>
      <c r="S92" s="60"/>
      <c r="T92" s="60"/>
      <c r="U92" s="60"/>
      <c r="V92" s="60"/>
      <c r="W92" s="60"/>
      <c r="X92" s="60"/>
      <c r="Y92" s="60"/>
      <c r="Z92" s="60"/>
    </row>
    <row r="93" ht="12.75" customHeight="1">
      <c r="A93" s="60"/>
      <c r="B93" s="212">
        <v>4222.0</v>
      </c>
      <c r="C93" s="214" t="s">
        <v>2034</v>
      </c>
      <c r="D93" s="120"/>
      <c r="E93" s="120"/>
      <c r="F93" s="120"/>
      <c r="G93" s="120"/>
      <c r="H93" s="215"/>
      <c r="I93" s="122">
        <v>74.0</v>
      </c>
      <c r="J93" s="196">
        <v>0.0</v>
      </c>
      <c r="K93" s="196">
        <v>0.0</v>
      </c>
      <c r="L93" s="197" t="str">
        <f t="shared" si="20"/>
        <v>-</v>
      </c>
      <c r="M93" s="60"/>
      <c r="N93" s="60"/>
      <c r="O93" s="60"/>
      <c r="P93" s="60"/>
      <c r="Q93" s="60"/>
      <c r="R93" s="60"/>
      <c r="S93" s="60"/>
      <c r="T93" s="60"/>
      <c r="U93" s="60"/>
      <c r="V93" s="60"/>
      <c r="W93" s="60"/>
      <c r="X93" s="60"/>
      <c r="Y93" s="60"/>
      <c r="Z93" s="60"/>
    </row>
    <row r="94" ht="12.75" customHeight="1">
      <c r="A94" s="60"/>
      <c r="B94" s="212">
        <v>4223.0</v>
      </c>
      <c r="C94" s="214" t="s">
        <v>2035</v>
      </c>
      <c r="D94" s="120"/>
      <c r="E94" s="120"/>
      <c r="F94" s="120"/>
      <c r="G94" s="120"/>
      <c r="H94" s="215"/>
      <c r="I94" s="122">
        <v>75.0</v>
      </c>
      <c r="J94" s="196">
        <v>0.0</v>
      </c>
      <c r="K94" s="196">
        <v>0.0</v>
      </c>
      <c r="L94" s="197" t="str">
        <f t="shared" si="20"/>
        <v>-</v>
      </c>
      <c r="M94" s="60"/>
      <c r="N94" s="60"/>
      <c r="O94" s="60"/>
      <c r="P94" s="60"/>
      <c r="Q94" s="60"/>
      <c r="R94" s="60"/>
      <c r="S94" s="60"/>
      <c r="T94" s="60"/>
      <c r="U94" s="60"/>
      <c r="V94" s="60"/>
      <c r="W94" s="60"/>
      <c r="X94" s="60"/>
      <c r="Y94" s="60"/>
      <c r="Z94" s="60"/>
    </row>
    <row r="95" ht="12.75" customHeight="1">
      <c r="A95" s="60"/>
      <c r="B95" s="212">
        <v>4224.0</v>
      </c>
      <c r="C95" s="214" t="s">
        <v>2036</v>
      </c>
      <c r="D95" s="120"/>
      <c r="E95" s="120"/>
      <c r="F95" s="120"/>
      <c r="G95" s="120"/>
      <c r="H95" s="215"/>
      <c r="I95" s="122">
        <v>76.0</v>
      </c>
      <c r="J95" s="196">
        <v>0.0</v>
      </c>
      <c r="K95" s="196">
        <v>0.0</v>
      </c>
      <c r="L95" s="197" t="str">
        <f t="shared" si="20"/>
        <v>-</v>
      </c>
      <c r="M95" s="60"/>
      <c r="N95" s="60"/>
      <c r="O95" s="60"/>
      <c r="P95" s="60"/>
      <c r="Q95" s="60"/>
      <c r="R95" s="60"/>
      <c r="S95" s="60"/>
      <c r="T95" s="60"/>
      <c r="U95" s="60"/>
      <c r="V95" s="60"/>
      <c r="W95" s="60"/>
      <c r="X95" s="60"/>
      <c r="Y95" s="60"/>
      <c r="Z95" s="60"/>
    </row>
    <row r="96" ht="12.75" customHeight="1">
      <c r="A96" s="60"/>
      <c r="B96" s="212">
        <v>423.0</v>
      </c>
      <c r="C96" s="214" t="s">
        <v>2037</v>
      </c>
      <c r="D96" s="120"/>
      <c r="E96" s="120"/>
      <c r="F96" s="120"/>
      <c r="G96" s="120"/>
      <c r="H96" s="215"/>
      <c r="I96" s="122">
        <v>77.0</v>
      </c>
      <c r="J96" s="196">
        <f t="shared" ref="J96:K96" si="26">SUM(J97:J100)</f>
        <v>0</v>
      </c>
      <c r="K96" s="196">
        <f t="shared" si="26"/>
        <v>0</v>
      </c>
      <c r="L96" s="197" t="str">
        <f t="shared" si="20"/>
        <v>-</v>
      </c>
      <c r="M96" s="60"/>
      <c r="N96" s="60"/>
      <c r="O96" s="60"/>
      <c r="P96" s="60"/>
      <c r="Q96" s="60"/>
      <c r="R96" s="60"/>
      <c r="S96" s="60"/>
      <c r="T96" s="60"/>
      <c r="U96" s="60"/>
      <c r="V96" s="60"/>
      <c r="W96" s="60"/>
      <c r="X96" s="60"/>
      <c r="Y96" s="60"/>
      <c r="Z96" s="60"/>
    </row>
    <row r="97" ht="12.75" customHeight="1">
      <c r="A97" s="60"/>
      <c r="B97" s="212">
        <v>4231.0</v>
      </c>
      <c r="C97" s="214" t="s">
        <v>2038</v>
      </c>
      <c r="D97" s="120"/>
      <c r="E97" s="120"/>
      <c r="F97" s="120"/>
      <c r="G97" s="120"/>
      <c r="H97" s="215"/>
      <c r="I97" s="122">
        <v>78.0</v>
      </c>
      <c r="J97" s="196">
        <v>0.0</v>
      </c>
      <c r="K97" s="196">
        <v>0.0</v>
      </c>
      <c r="L97" s="197" t="str">
        <f t="shared" si="20"/>
        <v>-</v>
      </c>
      <c r="M97" s="60"/>
      <c r="N97" s="60"/>
      <c r="O97" s="60"/>
      <c r="P97" s="60"/>
      <c r="Q97" s="60"/>
      <c r="R97" s="60"/>
      <c r="S97" s="60"/>
      <c r="T97" s="60"/>
      <c r="U97" s="60"/>
      <c r="V97" s="60"/>
      <c r="W97" s="60"/>
      <c r="X97" s="60"/>
      <c r="Y97" s="60"/>
      <c r="Z97" s="60"/>
    </row>
    <row r="98" ht="12.75" customHeight="1">
      <c r="A98" s="60"/>
      <c r="B98" s="212">
        <v>4232.0</v>
      </c>
      <c r="C98" s="214" t="s">
        <v>2034</v>
      </c>
      <c r="D98" s="120"/>
      <c r="E98" s="120"/>
      <c r="F98" s="120"/>
      <c r="G98" s="120"/>
      <c r="H98" s="215"/>
      <c r="I98" s="122">
        <v>79.0</v>
      </c>
      <c r="J98" s="196">
        <v>0.0</v>
      </c>
      <c r="K98" s="196">
        <v>0.0</v>
      </c>
      <c r="L98" s="197" t="str">
        <f t="shared" si="20"/>
        <v>-</v>
      </c>
      <c r="M98" s="60"/>
      <c r="N98" s="60"/>
      <c r="O98" s="60"/>
      <c r="P98" s="60"/>
      <c r="Q98" s="60"/>
      <c r="R98" s="60"/>
      <c r="S98" s="60"/>
      <c r="T98" s="60"/>
      <c r="U98" s="60"/>
      <c r="V98" s="60"/>
      <c r="W98" s="60"/>
      <c r="X98" s="60"/>
      <c r="Y98" s="60"/>
      <c r="Z98" s="60"/>
    </row>
    <row r="99" ht="12.75" customHeight="1">
      <c r="A99" s="60"/>
      <c r="B99" s="212">
        <v>4233.0</v>
      </c>
      <c r="C99" s="214" t="s">
        <v>2035</v>
      </c>
      <c r="D99" s="120"/>
      <c r="E99" s="120"/>
      <c r="F99" s="120"/>
      <c r="G99" s="120"/>
      <c r="H99" s="215"/>
      <c r="I99" s="122">
        <v>80.0</v>
      </c>
      <c r="J99" s="196">
        <v>0.0</v>
      </c>
      <c r="K99" s="196">
        <v>0.0</v>
      </c>
      <c r="L99" s="197" t="str">
        <f t="shared" si="20"/>
        <v>-</v>
      </c>
      <c r="M99" s="60"/>
      <c r="N99" s="60"/>
      <c r="O99" s="60"/>
      <c r="P99" s="60"/>
      <c r="Q99" s="60"/>
      <c r="R99" s="60"/>
      <c r="S99" s="60"/>
      <c r="T99" s="60"/>
      <c r="U99" s="60"/>
      <c r="V99" s="60"/>
      <c r="W99" s="60"/>
      <c r="X99" s="60"/>
      <c r="Y99" s="60"/>
      <c r="Z99" s="60"/>
    </row>
    <row r="100" ht="12.75" customHeight="1">
      <c r="A100" s="60"/>
      <c r="B100" s="212">
        <v>4234.0</v>
      </c>
      <c r="C100" s="214" t="s">
        <v>2036</v>
      </c>
      <c r="D100" s="120"/>
      <c r="E100" s="120"/>
      <c r="F100" s="120"/>
      <c r="G100" s="120"/>
      <c r="H100" s="215"/>
      <c r="I100" s="122">
        <v>81.0</v>
      </c>
      <c r="J100" s="196">
        <v>0.0</v>
      </c>
      <c r="K100" s="196">
        <v>0.0</v>
      </c>
      <c r="L100" s="197" t="str">
        <f t="shared" si="20"/>
        <v>-</v>
      </c>
      <c r="M100" s="60"/>
      <c r="N100" s="60"/>
      <c r="O100" s="60"/>
      <c r="P100" s="60"/>
      <c r="Q100" s="60"/>
      <c r="R100" s="60"/>
      <c r="S100" s="60"/>
      <c r="T100" s="60"/>
      <c r="U100" s="60"/>
      <c r="V100" s="60"/>
      <c r="W100" s="60"/>
      <c r="X100" s="60"/>
      <c r="Y100" s="60"/>
      <c r="Z100" s="60"/>
    </row>
    <row r="101" ht="12.75" customHeight="1">
      <c r="A101" s="60"/>
      <c r="B101" s="212">
        <v>424.0</v>
      </c>
      <c r="C101" s="214" t="s">
        <v>2039</v>
      </c>
      <c r="D101" s="120"/>
      <c r="E101" s="120"/>
      <c r="F101" s="120"/>
      <c r="G101" s="120"/>
      <c r="H101" s="215"/>
      <c r="I101" s="122">
        <v>82.0</v>
      </c>
      <c r="J101" s="196">
        <f t="shared" ref="J101:K101" si="27">SUM(J102:J105)</f>
        <v>7716</v>
      </c>
      <c r="K101" s="196">
        <f t="shared" si="27"/>
        <v>6818</v>
      </c>
      <c r="L101" s="197">
        <f t="shared" si="20"/>
        <v>88.36184552</v>
      </c>
      <c r="M101" s="60"/>
      <c r="N101" s="60"/>
      <c r="O101" s="60"/>
      <c r="P101" s="60"/>
      <c r="Q101" s="60"/>
      <c r="R101" s="60"/>
      <c r="S101" s="60"/>
      <c r="T101" s="60"/>
      <c r="U101" s="60"/>
      <c r="V101" s="60"/>
      <c r="W101" s="60"/>
      <c r="X101" s="60"/>
      <c r="Y101" s="60"/>
      <c r="Z101" s="60"/>
    </row>
    <row r="102" ht="12.75" customHeight="1">
      <c r="A102" s="60"/>
      <c r="B102" s="212">
        <v>4241.0</v>
      </c>
      <c r="C102" s="214" t="s">
        <v>2033</v>
      </c>
      <c r="D102" s="120"/>
      <c r="E102" s="120"/>
      <c r="F102" s="120"/>
      <c r="G102" s="120"/>
      <c r="H102" s="215"/>
      <c r="I102" s="122">
        <v>83.0</v>
      </c>
      <c r="J102" s="196">
        <v>1253.0</v>
      </c>
      <c r="K102" s="196">
        <v>1307.0</v>
      </c>
      <c r="L102" s="197">
        <f t="shared" si="20"/>
        <v>104.3096568</v>
      </c>
      <c r="M102" s="60"/>
      <c r="N102" s="60"/>
      <c r="O102" s="60"/>
      <c r="P102" s="60"/>
      <c r="Q102" s="60"/>
      <c r="R102" s="60"/>
      <c r="S102" s="60"/>
      <c r="T102" s="60"/>
      <c r="U102" s="60"/>
      <c r="V102" s="60"/>
      <c r="W102" s="60"/>
      <c r="X102" s="60"/>
      <c r="Y102" s="60"/>
      <c r="Z102" s="60"/>
    </row>
    <row r="103" ht="12.75" customHeight="1">
      <c r="A103" s="60"/>
      <c r="B103" s="212">
        <v>4242.0</v>
      </c>
      <c r="C103" s="214" t="s">
        <v>2034</v>
      </c>
      <c r="D103" s="120"/>
      <c r="E103" s="120"/>
      <c r="F103" s="120"/>
      <c r="G103" s="120"/>
      <c r="H103" s="215"/>
      <c r="I103" s="122">
        <v>84.0</v>
      </c>
      <c r="J103" s="196">
        <v>427.0</v>
      </c>
      <c r="K103" s="196">
        <v>0.0</v>
      </c>
      <c r="L103" s="197">
        <f t="shared" si="20"/>
        <v>0</v>
      </c>
      <c r="M103" s="60"/>
      <c r="N103" s="60"/>
      <c r="O103" s="60"/>
      <c r="P103" s="60"/>
      <c r="Q103" s="60"/>
      <c r="R103" s="60"/>
      <c r="S103" s="60"/>
      <c r="T103" s="60"/>
      <c r="U103" s="60"/>
      <c r="V103" s="60"/>
      <c r="W103" s="60"/>
      <c r="X103" s="60"/>
      <c r="Y103" s="60"/>
      <c r="Z103" s="60"/>
    </row>
    <row r="104" ht="12.75" customHeight="1">
      <c r="A104" s="60"/>
      <c r="B104" s="212">
        <v>4243.0</v>
      </c>
      <c r="C104" s="214" t="s">
        <v>2035</v>
      </c>
      <c r="D104" s="120"/>
      <c r="E104" s="120"/>
      <c r="F104" s="120"/>
      <c r="G104" s="120"/>
      <c r="H104" s="215"/>
      <c r="I104" s="122">
        <v>85.0</v>
      </c>
      <c r="J104" s="196">
        <v>6036.0</v>
      </c>
      <c r="K104" s="196">
        <v>5511.0</v>
      </c>
      <c r="L104" s="197">
        <f t="shared" si="20"/>
        <v>91.30218688</v>
      </c>
      <c r="M104" s="60"/>
      <c r="N104" s="60"/>
      <c r="O104" s="60"/>
      <c r="P104" s="60"/>
      <c r="Q104" s="60"/>
      <c r="R104" s="60"/>
      <c r="S104" s="60"/>
      <c r="T104" s="60"/>
      <c r="U104" s="60"/>
      <c r="V104" s="60"/>
      <c r="W104" s="60"/>
      <c r="X104" s="60"/>
      <c r="Y104" s="60"/>
      <c r="Z104" s="60"/>
    </row>
    <row r="105" ht="12.75" customHeight="1">
      <c r="A105" s="60"/>
      <c r="B105" s="212">
        <v>4244.0</v>
      </c>
      <c r="C105" s="214" t="s">
        <v>2040</v>
      </c>
      <c r="D105" s="120"/>
      <c r="E105" s="120"/>
      <c r="F105" s="120"/>
      <c r="G105" s="120"/>
      <c r="H105" s="215"/>
      <c r="I105" s="122">
        <v>86.0</v>
      </c>
      <c r="J105" s="196">
        <v>0.0</v>
      </c>
      <c r="K105" s="196">
        <v>0.0</v>
      </c>
      <c r="L105" s="197" t="str">
        <f t="shared" si="20"/>
        <v>-</v>
      </c>
      <c r="M105" s="60"/>
      <c r="N105" s="60"/>
      <c r="O105" s="60"/>
      <c r="P105" s="60"/>
      <c r="Q105" s="60"/>
      <c r="R105" s="60"/>
      <c r="S105" s="60"/>
      <c r="T105" s="60"/>
      <c r="U105" s="60"/>
      <c r="V105" s="60"/>
      <c r="W105" s="60"/>
      <c r="X105" s="60"/>
      <c r="Y105" s="60"/>
      <c r="Z105" s="60"/>
    </row>
    <row r="106" ht="12.75" customHeight="1">
      <c r="A106" s="60"/>
      <c r="B106" s="212">
        <v>425.0</v>
      </c>
      <c r="C106" s="214" t="s">
        <v>2041</v>
      </c>
      <c r="D106" s="120"/>
      <c r="E106" s="120"/>
      <c r="F106" s="120"/>
      <c r="G106" s="120"/>
      <c r="H106" s="215"/>
      <c r="I106" s="122">
        <v>87.0</v>
      </c>
      <c r="J106" s="196">
        <f t="shared" ref="J106:K106" si="28">SUM(J107:J115)</f>
        <v>39481</v>
      </c>
      <c r="K106" s="196">
        <f t="shared" si="28"/>
        <v>87674</v>
      </c>
      <c r="L106" s="197">
        <f t="shared" si="20"/>
        <v>222.0663104</v>
      </c>
      <c r="M106" s="60"/>
      <c r="N106" s="60"/>
      <c r="O106" s="60"/>
      <c r="P106" s="60"/>
      <c r="Q106" s="60"/>
      <c r="R106" s="60"/>
      <c r="S106" s="60"/>
      <c r="T106" s="60"/>
      <c r="U106" s="60"/>
      <c r="V106" s="60"/>
      <c r="W106" s="60"/>
      <c r="X106" s="60"/>
      <c r="Y106" s="60"/>
      <c r="Z106" s="60"/>
    </row>
    <row r="107" ht="12.75" customHeight="1">
      <c r="A107" s="60"/>
      <c r="B107" s="212">
        <v>4251.0</v>
      </c>
      <c r="C107" s="214" t="s">
        <v>2042</v>
      </c>
      <c r="D107" s="120"/>
      <c r="E107" s="120"/>
      <c r="F107" s="120"/>
      <c r="G107" s="120"/>
      <c r="H107" s="215"/>
      <c r="I107" s="122">
        <v>88.0</v>
      </c>
      <c r="J107" s="196">
        <v>40.0</v>
      </c>
      <c r="K107" s="196">
        <v>12.0</v>
      </c>
      <c r="L107" s="197">
        <f t="shared" si="20"/>
        <v>30</v>
      </c>
      <c r="M107" s="60"/>
      <c r="N107" s="60"/>
      <c r="O107" s="60"/>
      <c r="P107" s="60"/>
      <c r="Q107" s="60"/>
      <c r="R107" s="60"/>
      <c r="S107" s="60"/>
      <c r="T107" s="60"/>
      <c r="U107" s="60"/>
      <c r="V107" s="60"/>
      <c r="W107" s="60"/>
      <c r="X107" s="60"/>
      <c r="Y107" s="60"/>
      <c r="Z107" s="60"/>
    </row>
    <row r="108" ht="12.75" customHeight="1">
      <c r="A108" s="60"/>
      <c r="B108" s="212">
        <v>4252.0</v>
      </c>
      <c r="C108" s="214" t="s">
        <v>2043</v>
      </c>
      <c r="D108" s="120"/>
      <c r="E108" s="120"/>
      <c r="F108" s="120"/>
      <c r="G108" s="120"/>
      <c r="H108" s="215"/>
      <c r="I108" s="122">
        <v>89.0</v>
      </c>
      <c r="J108" s="196">
        <v>9920.0</v>
      </c>
      <c r="K108" s="196">
        <v>0.0</v>
      </c>
      <c r="L108" s="197">
        <f t="shared" si="20"/>
        <v>0</v>
      </c>
      <c r="M108" s="60"/>
      <c r="N108" s="60"/>
      <c r="O108" s="60"/>
      <c r="P108" s="60"/>
      <c r="Q108" s="60"/>
      <c r="R108" s="60"/>
      <c r="S108" s="60"/>
      <c r="T108" s="60"/>
      <c r="U108" s="60"/>
      <c r="V108" s="60"/>
      <c r="W108" s="60"/>
      <c r="X108" s="60"/>
      <c r="Y108" s="60"/>
      <c r="Z108" s="60"/>
    </row>
    <row r="109" ht="12.75" customHeight="1">
      <c r="A109" s="60"/>
      <c r="B109" s="212">
        <v>4253.0</v>
      </c>
      <c r="C109" s="214" t="s">
        <v>2044</v>
      </c>
      <c r="D109" s="120"/>
      <c r="E109" s="120"/>
      <c r="F109" s="120"/>
      <c r="G109" s="120"/>
      <c r="H109" s="215"/>
      <c r="I109" s="122">
        <v>90.0</v>
      </c>
      <c r="J109" s="196">
        <v>3627.0</v>
      </c>
      <c r="K109" s="196">
        <v>13832.0</v>
      </c>
      <c r="L109" s="197">
        <f t="shared" si="20"/>
        <v>381.3620072</v>
      </c>
      <c r="M109" s="60"/>
      <c r="N109" s="60"/>
      <c r="O109" s="60"/>
      <c r="P109" s="60"/>
      <c r="Q109" s="60"/>
      <c r="R109" s="60"/>
      <c r="S109" s="60"/>
      <c r="T109" s="60"/>
      <c r="U109" s="60"/>
      <c r="V109" s="60"/>
      <c r="W109" s="60"/>
      <c r="X109" s="60"/>
      <c r="Y109" s="60"/>
      <c r="Z109" s="60"/>
    </row>
    <row r="110" ht="12.75" customHeight="1">
      <c r="A110" s="60"/>
      <c r="B110" s="212">
        <v>4254.0</v>
      </c>
      <c r="C110" s="214" t="s">
        <v>2045</v>
      </c>
      <c r="D110" s="120"/>
      <c r="E110" s="120"/>
      <c r="F110" s="120"/>
      <c r="G110" s="120"/>
      <c r="H110" s="215"/>
      <c r="I110" s="122">
        <v>91.0</v>
      </c>
      <c r="J110" s="196">
        <v>2200.0</v>
      </c>
      <c r="K110" s="196">
        <v>2000.0</v>
      </c>
      <c r="L110" s="197">
        <f t="shared" si="20"/>
        <v>90.90909091</v>
      </c>
      <c r="M110" s="60"/>
      <c r="N110" s="60"/>
      <c r="O110" s="60"/>
      <c r="P110" s="60"/>
      <c r="Q110" s="60"/>
      <c r="R110" s="60"/>
      <c r="S110" s="60"/>
      <c r="T110" s="60"/>
      <c r="U110" s="60"/>
      <c r="V110" s="60"/>
      <c r="W110" s="60"/>
      <c r="X110" s="60"/>
      <c r="Y110" s="60"/>
      <c r="Z110" s="60"/>
    </row>
    <row r="111" ht="12.75" customHeight="1">
      <c r="A111" s="60"/>
      <c r="B111" s="212">
        <v>4255.0</v>
      </c>
      <c r="C111" s="214" t="s">
        <v>2046</v>
      </c>
      <c r="D111" s="120"/>
      <c r="E111" s="120"/>
      <c r="F111" s="120"/>
      <c r="G111" s="120"/>
      <c r="H111" s="215"/>
      <c r="I111" s="122">
        <v>92.0</v>
      </c>
      <c r="J111" s="196">
        <v>1563.0</v>
      </c>
      <c r="K111" s="196">
        <v>4400.0</v>
      </c>
      <c r="L111" s="197">
        <f t="shared" si="20"/>
        <v>281.5099168</v>
      </c>
      <c r="M111" s="60"/>
      <c r="N111" s="60"/>
      <c r="O111" s="60"/>
      <c r="P111" s="60"/>
      <c r="Q111" s="60"/>
      <c r="R111" s="60"/>
      <c r="S111" s="60"/>
      <c r="T111" s="60"/>
      <c r="U111" s="60"/>
      <c r="V111" s="60"/>
      <c r="W111" s="60"/>
      <c r="X111" s="60"/>
      <c r="Y111" s="60"/>
      <c r="Z111" s="60"/>
    </row>
    <row r="112" ht="12.75" customHeight="1">
      <c r="A112" s="60"/>
      <c r="B112" s="212">
        <v>4256.0</v>
      </c>
      <c r="C112" s="214" t="s">
        <v>2047</v>
      </c>
      <c r="D112" s="120"/>
      <c r="E112" s="120"/>
      <c r="F112" s="120"/>
      <c r="G112" s="120"/>
      <c r="H112" s="215"/>
      <c r="I112" s="122">
        <v>93.0</v>
      </c>
      <c r="J112" s="196">
        <v>0.0</v>
      </c>
      <c r="K112" s="196">
        <v>0.0</v>
      </c>
      <c r="L112" s="197" t="str">
        <f t="shared" si="20"/>
        <v>-</v>
      </c>
      <c r="M112" s="60"/>
      <c r="N112" s="60"/>
      <c r="O112" s="60"/>
      <c r="P112" s="60"/>
      <c r="Q112" s="60"/>
      <c r="R112" s="60"/>
      <c r="S112" s="60"/>
      <c r="T112" s="60"/>
      <c r="U112" s="60"/>
      <c r="V112" s="60"/>
      <c r="W112" s="60"/>
      <c r="X112" s="60"/>
      <c r="Y112" s="60"/>
      <c r="Z112" s="60"/>
    </row>
    <row r="113" ht="12.75" customHeight="1">
      <c r="A113" s="60"/>
      <c r="B113" s="212">
        <v>4257.0</v>
      </c>
      <c r="C113" s="214" t="s">
        <v>2048</v>
      </c>
      <c r="D113" s="120"/>
      <c r="E113" s="120"/>
      <c r="F113" s="120"/>
      <c r="G113" s="120"/>
      <c r="H113" s="215"/>
      <c r="I113" s="122">
        <v>94.0</v>
      </c>
      <c r="J113" s="196">
        <v>17131.0</v>
      </c>
      <c r="K113" s="196">
        <v>27178.0</v>
      </c>
      <c r="L113" s="197">
        <f t="shared" si="20"/>
        <v>158.6480649</v>
      </c>
      <c r="M113" s="60"/>
      <c r="N113" s="60"/>
      <c r="O113" s="60"/>
      <c r="P113" s="60"/>
      <c r="Q113" s="60"/>
      <c r="R113" s="60"/>
      <c r="S113" s="60"/>
      <c r="T113" s="60"/>
      <c r="U113" s="60"/>
      <c r="V113" s="60"/>
      <c r="W113" s="60"/>
      <c r="X113" s="60"/>
      <c r="Y113" s="60"/>
      <c r="Z113" s="60"/>
    </row>
    <row r="114" ht="12.75" customHeight="1">
      <c r="A114" s="60"/>
      <c r="B114" s="212">
        <v>4258.0</v>
      </c>
      <c r="C114" s="214" t="s">
        <v>2049</v>
      </c>
      <c r="D114" s="120"/>
      <c r="E114" s="120"/>
      <c r="F114" s="120"/>
      <c r="G114" s="120"/>
      <c r="H114" s="215"/>
      <c r="I114" s="122">
        <v>95.0</v>
      </c>
      <c r="J114" s="196">
        <v>5000.0</v>
      </c>
      <c r="K114" s="196">
        <v>5562.0</v>
      </c>
      <c r="L114" s="197">
        <f t="shared" si="20"/>
        <v>111.24</v>
      </c>
      <c r="M114" s="60"/>
      <c r="N114" s="60"/>
      <c r="O114" s="60"/>
      <c r="P114" s="60"/>
      <c r="Q114" s="60"/>
      <c r="R114" s="60"/>
      <c r="S114" s="60"/>
      <c r="T114" s="60"/>
      <c r="U114" s="60"/>
      <c r="V114" s="60"/>
      <c r="W114" s="60"/>
      <c r="X114" s="60"/>
      <c r="Y114" s="60"/>
      <c r="Z114" s="60"/>
    </row>
    <row r="115" ht="12.75" customHeight="1">
      <c r="A115" s="60"/>
      <c r="B115" s="212">
        <v>4259.0</v>
      </c>
      <c r="C115" s="214" t="s">
        <v>2050</v>
      </c>
      <c r="D115" s="120"/>
      <c r="E115" s="120"/>
      <c r="F115" s="120"/>
      <c r="G115" s="120"/>
      <c r="H115" s="215"/>
      <c r="I115" s="122">
        <v>96.0</v>
      </c>
      <c r="J115" s="196">
        <v>0.0</v>
      </c>
      <c r="K115" s="196">
        <v>34690.0</v>
      </c>
      <c r="L115" s="197" t="str">
        <f t="shared" si="20"/>
        <v>-</v>
      </c>
      <c r="M115" s="60"/>
      <c r="N115" s="60"/>
      <c r="O115" s="60"/>
      <c r="P115" s="60"/>
      <c r="Q115" s="60"/>
      <c r="R115" s="60"/>
      <c r="S115" s="60"/>
      <c r="T115" s="60"/>
      <c r="U115" s="60"/>
      <c r="V115" s="60"/>
      <c r="W115" s="60"/>
      <c r="X115" s="60"/>
      <c r="Y115" s="60"/>
      <c r="Z115" s="60"/>
    </row>
    <row r="116" ht="12.75" customHeight="1">
      <c r="A116" s="60"/>
      <c r="B116" s="212">
        <v>426.0</v>
      </c>
      <c r="C116" s="214" t="s">
        <v>2051</v>
      </c>
      <c r="D116" s="120"/>
      <c r="E116" s="120"/>
      <c r="F116" s="120"/>
      <c r="G116" s="120"/>
      <c r="H116" s="215"/>
      <c r="I116" s="122">
        <v>97.0</v>
      </c>
      <c r="J116" s="196">
        <f t="shared" ref="J116:K116" si="29">SUM(J117:J120)</f>
        <v>6351</v>
      </c>
      <c r="K116" s="196">
        <f t="shared" si="29"/>
        <v>11340</v>
      </c>
      <c r="L116" s="197">
        <f t="shared" si="20"/>
        <v>178.5545583</v>
      </c>
      <c r="M116" s="60"/>
      <c r="N116" s="60"/>
      <c r="O116" s="60"/>
      <c r="P116" s="60"/>
      <c r="Q116" s="60"/>
      <c r="R116" s="60"/>
      <c r="S116" s="60"/>
      <c r="T116" s="60"/>
      <c r="U116" s="60"/>
      <c r="V116" s="60"/>
      <c r="W116" s="60"/>
      <c r="X116" s="60"/>
      <c r="Y116" s="60"/>
      <c r="Z116" s="60"/>
    </row>
    <row r="117" ht="12.75" customHeight="1">
      <c r="A117" s="60"/>
      <c r="B117" s="212">
        <v>4261.0</v>
      </c>
      <c r="C117" s="214" t="s">
        <v>2052</v>
      </c>
      <c r="D117" s="120"/>
      <c r="E117" s="120"/>
      <c r="F117" s="120"/>
      <c r="G117" s="120"/>
      <c r="H117" s="215"/>
      <c r="I117" s="122">
        <v>98.0</v>
      </c>
      <c r="J117" s="196">
        <v>896.0</v>
      </c>
      <c r="K117" s="196">
        <v>737.0</v>
      </c>
      <c r="L117" s="197">
        <f t="shared" si="20"/>
        <v>82.25446429</v>
      </c>
      <c r="M117" s="60"/>
      <c r="N117" s="60"/>
      <c r="O117" s="60"/>
      <c r="P117" s="60"/>
      <c r="Q117" s="60"/>
      <c r="R117" s="60"/>
      <c r="S117" s="60"/>
      <c r="T117" s="60"/>
      <c r="U117" s="60"/>
      <c r="V117" s="60"/>
      <c r="W117" s="60"/>
      <c r="X117" s="60"/>
      <c r="Y117" s="60"/>
      <c r="Z117" s="60"/>
    </row>
    <row r="118" ht="12.75" customHeight="1">
      <c r="A118" s="60"/>
      <c r="B118" s="212">
        <v>4262.0</v>
      </c>
      <c r="C118" s="214" t="s">
        <v>2053</v>
      </c>
      <c r="D118" s="120"/>
      <c r="E118" s="120"/>
      <c r="F118" s="120"/>
      <c r="G118" s="120"/>
      <c r="H118" s="215"/>
      <c r="I118" s="122">
        <v>99.0</v>
      </c>
      <c r="J118" s="196">
        <v>5455.0</v>
      </c>
      <c r="K118" s="196">
        <v>10603.0</v>
      </c>
      <c r="L118" s="197">
        <f t="shared" si="20"/>
        <v>194.3721357</v>
      </c>
      <c r="M118" s="60"/>
      <c r="N118" s="60"/>
      <c r="O118" s="60"/>
      <c r="P118" s="60"/>
      <c r="Q118" s="60"/>
      <c r="R118" s="60"/>
      <c r="S118" s="60"/>
      <c r="T118" s="60"/>
      <c r="U118" s="60"/>
      <c r="V118" s="60"/>
      <c r="W118" s="60"/>
      <c r="X118" s="60"/>
      <c r="Y118" s="60"/>
      <c r="Z118" s="60"/>
    </row>
    <row r="119" ht="12.75" customHeight="1">
      <c r="A119" s="60"/>
      <c r="B119" s="212">
        <v>4263.0</v>
      </c>
      <c r="C119" s="214" t="s">
        <v>2054</v>
      </c>
      <c r="D119" s="120"/>
      <c r="E119" s="120"/>
      <c r="F119" s="120"/>
      <c r="G119" s="120"/>
      <c r="H119" s="215"/>
      <c r="I119" s="122">
        <v>100.0</v>
      </c>
      <c r="J119" s="196">
        <v>0.0</v>
      </c>
      <c r="K119" s="196">
        <v>0.0</v>
      </c>
      <c r="L119" s="197" t="str">
        <f t="shared" si="20"/>
        <v>-</v>
      </c>
      <c r="M119" s="60"/>
      <c r="N119" s="60"/>
      <c r="O119" s="60"/>
      <c r="P119" s="60"/>
      <c r="Q119" s="60"/>
      <c r="R119" s="60"/>
      <c r="S119" s="60"/>
      <c r="T119" s="60"/>
      <c r="U119" s="60"/>
      <c r="V119" s="60"/>
      <c r="W119" s="60"/>
      <c r="X119" s="60"/>
      <c r="Y119" s="60"/>
      <c r="Z119" s="60"/>
    </row>
    <row r="120" ht="12.75" customHeight="1">
      <c r="A120" s="60"/>
      <c r="B120" s="212">
        <v>4264.0</v>
      </c>
      <c r="C120" s="214" t="s">
        <v>2055</v>
      </c>
      <c r="D120" s="120"/>
      <c r="E120" s="120"/>
      <c r="F120" s="120"/>
      <c r="G120" s="120"/>
      <c r="H120" s="215"/>
      <c r="I120" s="122">
        <v>101.0</v>
      </c>
      <c r="J120" s="196">
        <v>0.0</v>
      </c>
      <c r="K120" s="196">
        <v>0.0</v>
      </c>
      <c r="L120" s="197" t="str">
        <f t="shared" si="20"/>
        <v>-</v>
      </c>
      <c r="M120" s="60"/>
      <c r="N120" s="60"/>
      <c r="O120" s="60"/>
      <c r="P120" s="60"/>
      <c r="Q120" s="60"/>
      <c r="R120" s="60"/>
      <c r="S120" s="60"/>
      <c r="T120" s="60"/>
      <c r="U120" s="60"/>
      <c r="V120" s="60"/>
      <c r="W120" s="60"/>
      <c r="X120" s="60"/>
      <c r="Y120" s="60"/>
      <c r="Z120" s="60"/>
    </row>
    <row r="121" ht="12.75" customHeight="1">
      <c r="A121" s="60"/>
      <c r="B121" s="212">
        <v>429.0</v>
      </c>
      <c r="C121" s="214" t="s">
        <v>2056</v>
      </c>
      <c r="D121" s="120"/>
      <c r="E121" s="120"/>
      <c r="F121" s="120"/>
      <c r="G121" s="120"/>
      <c r="H121" s="215"/>
      <c r="I121" s="122">
        <v>102.0</v>
      </c>
      <c r="J121" s="196">
        <f t="shared" ref="J121:K121" si="30">SUM(J122:J126)</f>
        <v>3517</v>
      </c>
      <c r="K121" s="196">
        <f t="shared" si="30"/>
        <v>385</v>
      </c>
      <c r="L121" s="197">
        <f t="shared" si="20"/>
        <v>10.94682968</v>
      </c>
      <c r="M121" s="60"/>
      <c r="N121" s="60"/>
      <c r="O121" s="60"/>
      <c r="P121" s="60"/>
      <c r="Q121" s="60"/>
      <c r="R121" s="60"/>
      <c r="S121" s="60"/>
      <c r="T121" s="60"/>
      <c r="U121" s="60"/>
      <c r="V121" s="60"/>
      <c r="W121" s="60"/>
      <c r="X121" s="60"/>
      <c r="Y121" s="60"/>
      <c r="Z121" s="60"/>
    </row>
    <row r="122" ht="12.75" customHeight="1">
      <c r="A122" s="60"/>
      <c r="B122" s="212">
        <v>4291.0</v>
      </c>
      <c r="C122" s="214" t="s">
        <v>2057</v>
      </c>
      <c r="D122" s="120"/>
      <c r="E122" s="120"/>
      <c r="F122" s="120"/>
      <c r="G122" s="120"/>
      <c r="H122" s="215"/>
      <c r="I122" s="122">
        <v>103.0</v>
      </c>
      <c r="J122" s="196">
        <v>0.0</v>
      </c>
      <c r="K122" s="196">
        <v>0.0</v>
      </c>
      <c r="L122" s="197" t="str">
        <f t="shared" si="20"/>
        <v>-</v>
      </c>
      <c r="M122" s="60"/>
      <c r="N122" s="60"/>
      <c r="O122" s="60"/>
      <c r="P122" s="60"/>
      <c r="Q122" s="60"/>
      <c r="R122" s="60"/>
      <c r="S122" s="60"/>
      <c r="T122" s="60"/>
      <c r="U122" s="60"/>
      <c r="V122" s="60"/>
      <c r="W122" s="60"/>
      <c r="X122" s="60"/>
      <c r="Y122" s="60"/>
      <c r="Z122" s="60"/>
    </row>
    <row r="123" ht="12.75" customHeight="1">
      <c r="A123" s="60"/>
      <c r="B123" s="212">
        <v>4292.0</v>
      </c>
      <c r="C123" s="214" t="s">
        <v>2058</v>
      </c>
      <c r="D123" s="120"/>
      <c r="E123" s="120"/>
      <c r="F123" s="120"/>
      <c r="G123" s="120"/>
      <c r="H123" s="215"/>
      <c r="I123" s="122">
        <v>104.0</v>
      </c>
      <c r="J123" s="196">
        <v>2757.0</v>
      </c>
      <c r="K123" s="196">
        <v>385.0</v>
      </c>
      <c r="L123" s="197">
        <f t="shared" si="20"/>
        <v>13.96445412</v>
      </c>
      <c r="M123" s="60"/>
      <c r="N123" s="60"/>
      <c r="O123" s="60"/>
      <c r="P123" s="60"/>
      <c r="Q123" s="60"/>
      <c r="R123" s="60"/>
      <c r="S123" s="60"/>
      <c r="T123" s="60"/>
      <c r="U123" s="60"/>
      <c r="V123" s="60"/>
      <c r="W123" s="60"/>
      <c r="X123" s="60"/>
      <c r="Y123" s="60"/>
      <c r="Z123" s="60"/>
    </row>
    <row r="124" ht="12.75" customHeight="1">
      <c r="A124" s="60"/>
      <c r="B124" s="212">
        <v>4293.0</v>
      </c>
      <c r="C124" s="214" t="s">
        <v>1963</v>
      </c>
      <c r="D124" s="120"/>
      <c r="E124" s="120"/>
      <c r="F124" s="120"/>
      <c r="G124" s="120"/>
      <c r="H124" s="215"/>
      <c r="I124" s="122">
        <v>105.0</v>
      </c>
      <c r="J124" s="196">
        <v>0.0</v>
      </c>
      <c r="K124" s="196">
        <v>0.0</v>
      </c>
      <c r="L124" s="197" t="str">
        <f t="shared" si="20"/>
        <v>-</v>
      </c>
      <c r="M124" s="60"/>
      <c r="N124" s="60"/>
      <c r="O124" s="60"/>
      <c r="P124" s="60"/>
      <c r="Q124" s="60"/>
      <c r="R124" s="60"/>
      <c r="S124" s="60"/>
      <c r="T124" s="60"/>
      <c r="U124" s="60"/>
      <c r="V124" s="60"/>
      <c r="W124" s="60"/>
      <c r="X124" s="60"/>
      <c r="Y124" s="60"/>
      <c r="Z124" s="60"/>
    </row>
    <row r="125" ht="12.75" customHeight="1">
      <c r="A125" s="60"/>
      <c r="B125" s="212">
        <v>4294.0</v>
      </c>
      <c r="C125" s="214" t="s">
        <v>2059</v>
      </c>
      <c r="D125" s="120"/>
      <c r="E125" s="120"/>
      <c r="F125" s="120"/>
      <c r="G125" s="120"/>
      <c r="H125" s="215"/>
      <c r="I125" s="122">
        <v>106.0</v>
      </c>
      <c r="J125" s="196">
        <v>0.0</v>
      </c>
      <c r="K125" s="196">
        <v>0.0</v>
      </c>
      <c r="L125" s="197" t="str">
        <f t="shared" si="20"/>
        <v>-</v>
      </c>
      <c r="M125" s="60"/>
      <c r="N125" s="60"/>
      <c r="O125" s="60"/>
      <c r="P125" s="60"/>
      <c r="Q125" s="60"/>
      <c r="R125" s="60"/>
      <c r="S125" s="60"/>
      <c r="T125" s="60"/>
      <c r="U125" s="60"/>
      <c r="V125" s="60"/>
      <c r="W125" s="60"/>
      <c r="X125" s="60"/>
      <c r="Y125" s="60"/>
      <c r="Z125" s="60"/>
    </row>
    <row r="126" ht="12.75" customHeight="1">
      <c r="A126" s="60"/>
      <c r="B126" s="212">
        <v>4295.0</v>
      </c>
      <c r="C126" s="214" t="s">
        <v>2060</v>
      </c>
      <c r="D126" s="120"/>
      <c r="E126" s="120"/>
      <c r="F126" s="120"/>
      <c r="G126" s="120"/>
      <c r="H126" s="215"/>
      <c r="I126" s="122">
        <v>107.0</v>
      </c>
      <c r="J126" s="196">
        <v>760.0</v>
      </c>
      <c r="K126" s="196">
        <v>0.0</v>
      </c>
      <c r="L126" s="197">
        <f t="shared" si="20"/>
        <v>0</v>
      </c>
      <c r="M126" s="60"/>
      <c r="N126" s="60"/>
      <c r="O126" s="60"/>
      <c r="P126" s="60"/>
      <c r="Q126" s="60"/>
      <c r="R126" s="60"/>
      <c r="S126" s="60"/>
      <c r="T126" s="60"/>
      <c r="U126" s="60"/>
      <c r="V126" s="60"/>
      <c r="W126" s="60"/>
      <c r="X126" s="60"/>
      <c r="Y126" s="60"/>
      <c r="Z126" s="60"/>
    </row>
    <row r="127" ht="12.75" customHeight="1">
      <c r="A127" s="60"/>
      <c r="B127" s="212">
        <v>43.0</v>
      </c>
      <c r="C127" s="214" t="s">
        <v>2061</v>
      </c>
      <c r="D127" s="120"/>
      <c r="E127" s="120"/>
      <c r="F127" s="120"/>
      <c r="G127" s="120"/>
      <c r="H127" s="215"/>
      <c r="I127" s="122">
        <v>108.0</v>
      </c>
      <c r="J127" s="196">
        <v>376.0</v>
      </c>
      <c r="K127" s="196">
        <v>0.0</v>
      </c>
      <c r="L127" s="197">
        <f t="shared" si="20"/>
        <v>0</v>
      </c>
      <c r="M127" s="60"/>
      <c r="N127" s="60"/>
      <c r="O127" s="60"/>
      <c r="P127" s="60"/>
      <c r="Q127" s="60"/>
      <c r="R127" s="60"/>
      <c r="S127" s="60"/>
      <c r="T127" s="60"/>
      <c r="U127" s="60"/>
      <c r="V127" s="60"/>
      <c r="W127" s="60"/>
      <c r="X127" s="60"/>
      <c r="Y127" s="60"/>
      <c r="Z127" s="60"/>
    </row>
    <row r="128" ht="12.75" customHeight="1">
      <c r="A128" s="60"/>
      <c r="B128" s="212">
        <v>44.0</v>
      </c>
      <c r="C128" s="214" t="s">
        <v>2062</v>
      </c>
      <c r="D128" s="120"/>
      <c r="E128" s="120"/>
      <c r="F128" s="120"/>
      <c r="G128" s="120"/>
      <c r="H128" s="215"/>
      <c r="I128" s="122">
        <v>109.0</v>
      </c>
      <c r="J128" s="196">
        <f t="shared" ref="J128:K128" si="31">J129+J130+J134</f>
        <v>1406</v>
      </c>
      <c r="K128" s="196">
        <f t="shared" si="31"/>
        <v>1438</v>
      </c>
      <c r="L128" s="197">
        <f t="shared" si="20"/>
        <v>102.2759602</v>
      </c>
      <c r="M128" s="60"/>
      <c r="N128" s="60"/>
      <c r="O128" s="60"/>
      <c r="P128" s="60"/>
      <c r="Q128" s="60"/>
      <c r="R128" s="60"/>
      <c r="S128" s="60"/>
      <c r="T128" s="60"/>
      <c r="U128" s="60"/>
      <c r="V128" s="60"/>
      <c r="W128" s="60"/>
      <c r="X128" s="60"/>
      <c r="Y128" s="60"/>
      <c r="Z128" s="60"/>
    </row>
    <row r="129" ht="12.75" customHeight="1">
      <c r="A129" s="60"/>
      <c r="B129" s="212">
        <v>441.0</v>
      </c>
      <c r="C129" s="214" t="s">
        <v>2063</v>
      </c>
      <c r="D129" s="120"/>
      <c r="E129" s="120"/>
      <c r="F129" s="120"/>
      <c r="G129" s="120"/>
      <c r="H129" s="215"/>
      <c r="I129" s="122">
        <v>110.0</v>
      </c>
      <c r="J129" s="196">
        <v>0.0</v>
      </c>
      <c r="K129" s="196">
        <v>0.0</v>
      </c>
      <c r="L129" s="197" t="str">
        <f t="shared" si="20"/>
        <v>-</v>
      </c>
      <c r="M129" s="60"/>
      <c r="N129" s="60"/>
      <c r="O129" s="60"/>
      <c r="P129" s="60"/>
      <c r="Q129" s="60"/>
      <c r="R129" s="60"/>
      <c r="S129" s="60"/>
      <c r="T129" s="60"/>
      <c r="U129" s="60"/>
      <c r="V129" s="60"/>
      <c r="W129" s="60"/>
      <c r="X129" s="60"/>
      <c r="Y129" s="60"/>
      <c r="Z129" s="60"/>
    </row>
    <row r="130" ht="12.75" customHeight="1">
      <c r="A130" s="60"/>
      <c r="B130" s="212">
        <v>442.0</v>
      </c>
      <c r="C130" s="214" t="s">
        <v>2064</v>
      </c>
      <c r="D130" s="120"/>
      <c r="E130" s="120"/>
      <c r="F130" s="120"/>
      <c r="G130" s="120"/>
      <c r="H130" s="215"/>
      <c r="I130" s="122">
        <v>111.0</v>
      </c>
      <c r="J130" s="196">
        <f t="shared" ref="J130:K130" si="32">SUM(J131:J133)</f>
        <v>0</v>
      </c>
      <c r="K130" s="196">
        <f t="shared" si="32"/>
        <v>0</v>
      </c>
      <c r="L130" s="197" t="str">
        <f t="shared" si="20"/>
        <v>-</v>
      </c>
      <c r="M130" s="60"/>
      <c r="N130" s="60"/>
      <c r="O130" s="60"/>
      <c r="P130" s="60"/>
      <c r="Q130" s="60"/>
      <c r="R130" s="60"/>
      <c r="S130" s="60"/>
      <c r="T130" s="60"/>
      <c r="U130" s="60"/>
      <c r="V130" s="60"/>
      <c r="W130" s="60"/>
      <c r="X130" s="60"/>
      <c r="Y130" s="60"/>
      <c r="Z130" s="60"/>
    </row>
    <row r="131" ht="12.75" customHeight="1">
      <c r="A131" s="60"/>
      <c r="B131" s="212">
        <v>4421.0</v>
      </c>
      <c r="C131" s="214" t="s">
        <v>2065</v>
      </c>
      <c r="D131" s="120"/>
      <c r="E131" s="120"/>
      <c r="F131" s="120"/>
      <c r="G131" s="120"/>
      <c r="H131" s="215"/>
      <c r="I131" s="122">
        <v>112.0</v>
      </c>
      <c r="J131" s="196">
        <v>0.0</v>
      </c>
      <c r="K131" s="196">
        <v>0.0</v>
      </c>
      <c r="L131" s="197" t="str">
        <f t="shared" si="20"/>
        <v>-</v>
      </c>
      <c r="M131" s="60"/>
      <c r="N131" s="60"/>
      <c r="O131" s="60"/>
      <c r="P131" s="60"/>
      <c r="Q131" s="60"/>
      <c r="R131" s="60"/>
      <c r="S131" s="60"/>
      <c r="T131" s="60"/>
      <c r="U131" s="60"/>
      <c r="V131" s="60"/>
      <c r="W131" s="60"/>
      <c r="X131" s="60"/>
      <c r="Y131" s="60"/>
      <c r="Z131" s="60"/>
    </row>
    <row r="132" ht="12.75" customHeight="1">
      <c r="A132" s="60"/>
      <c r="B132" s="212">
        <v>4422.0</v>
      </c>
      <c r="C132" s="214" t="s">
        <v>2066</v>
      </c>
      <c r="D132" s="120"/>
      <c r="E132" s="120"/>
      <c r="F132" s="120"/>
      <c r="G132" s="120"/>
      <c r="H132" s="215"/>
      <c r="I132" s="122">
        <v>113.0</v>
      </c>
      <c r="J132" s="196">
        <v>0.0</v>
      </c>
      <c r="K132" s="196">
        <v>0.0</v>
      </c>
      <c r="L132" s="197" t="str">
        <f t="shared" si="20"/>
        <v>-</v>
      </c>
      <c r="M132" s="60"/>
      <c r="N132" s="60"/>
      <c r="O132" s="60"/>
      <c r="P132" s="60"/>
      <c r="Q132" s="60"/>
      <c r="R132" s="60"/>
      <c r="S132" s="60"/>
      <c r="T132" s="60"/>
      <c r="U132" s="60"/>
      <c r="V132" s="60"/>
      <c r="W132" s="60"/>
      <c r="X132" s="60"/>
      <c r="Y132" s="60"/>
      <c r="Z132" s="60"/>
    </row>
    <row r="133" ht="12.75" customHeight="1">
      <c r="A133" s="60"/>
      <c r="B133" s="212">
        <v>4423.0</v>
      </c>
      <c r="C133" s="214" t="s">
        <v>2067</v>
      </c>
      <c r="D133" s="120"/>
      <c r="E133" s="120"/>
      <c r="F133" s="120"/>
      <c r="G133" s="120"/>
      <c r="H133" s="215"/>
      <c r="I133" s="122">
        <v>114.0</v>
      </c>
      <c r="J133" s="196">
        <v>0.0</v>
      </c>
      <c r="K133" s="196">
        <v>0.0</v>
      </c>
      <c r="L133" s="197" t="str">
        <f t="shared" si="20"/>
        <v>-</v>
      </c>
      <c r="M133" s="60"/>
      <c r="N133" s="60"/>
      <c r="O133" s="60"/>
      <c r="P133" s="60"/>
      <c r="Q133" s="60"/>
      <c r="R133" s="60"/>
      <c r="S133" s="60"/>
      <c r="T133" s="60"/>
      <c r="U133" s="60"/>
      <c r="V133" s="60"/>
      <c r="W133" s="60"/>
      <c r="X133" s="60"/>
      <c r="Y133" s="60"/>
      <c r="Z133" s="60"/>
    </row>
    <row r="134" ht="12.75" customHeight="1">
      <c r="A134" s="60"/>
      <c r="B134" s="212">
        <v>443.0</v>
      </c>
      <c r="C134" s="214" t="s">
        <v>2068</v>
      </c>
      <c r="D134" s="120"/>
      <c r="E134" s="120"/>
      <c r="F134" s="120"/>
      <c r="G134" s="120"/>
      <c r="H134" s="215"/>
      <c r="I134" s="122">
        <v>115.0</v>
      </c>
      <c r="J134" s="196">
        <f t="shared" ref="J134:K134" si="33">SUM(J135:J138)</f>
        <v>1406</v>
      </c>
      <c r="K134" s="196">
        <f t="shared" si="33"/>
        <v>1438</v>
      </c>
      <c r="L134" s="197">
        <f t="shared" si="20"/>
        <v>102.2759602</v>
      </c>
      <c r="M134" s="60"/>
      <c r="N134" s="60"/>
      <c r="O134" s="60"/>
      <c r="P134" s="60"/>
      <c r="Q134" s="60"/>
      <c r="R134" s="60"/>
      <c r="S134" s="60"/>
      <c r="T134" s="60"/>
      <c r="U134" s="60"/>
      <c r="V134" s="60"/>
      <c r="W134" s="60"/>
      <c r="X134" s="60"/>
      <c r="Y134" s="60"/>
      <c r="Z134" s="60"/>
    </row>
    <row r="135" ht="12.75" customHeight="1">
      <c r="A135" s="60"/>
      <c r="B135" s="212">
        <v>4431.0</v>
      </c>
      <c r="C135" s="214" t="s">
        <v>2069</v>
      </c>
      <c r="D135" s="120"/>
      <c r="E135" s="120"/>
      <c r="F135" s="120"/>
      <c r="G135" s="120"/>
      <c r="H135" s="215"/>
      <c r="I135" s="122">
        <v>116.0</v>
      </c>
      <c r="J135" s="196">
        <v>1406.0</v>
      </c>
      <c r="K135" s="196">
        <v>1438.0</v>
      </c>
      <c r="L135" s="197">
        <f t="shared" si="20"/>
        <v>102.2759602</v>
      </c>
      <c r="M135" s="60"/>
      <c r="N135" s="60"/>
      <c r="O135" s="60"/>
      <c r="P135" s="60"/>
      <c r="Q135" s="60"/>
      <c r="R135" s="60"/>
      <c r="S135" s="60"/>
      <c r="T135" s="60"/>
      <c r="U135" s="60"/>
      <c r="V135" s="60"/>
      <c r="W135" s="60"/>
      <c r="X135" s="60"/>
      <c r="Y135" s="60"/>
      <c r="Z135" s="60"/>
    </row>
    <row r="136" ht="12.75" customHeight="1">
      <c r="A136" s="60"/>
      <c r="B136" s="212">
        <v>4432.0</v>
      </c>
      <c r="C136" s="214" t="s">
        <v>2070</v>
      </c>
      <c r="D136" s="120"/>
      <c r="E136" s="120"/>
      <c r="F136" s="120"/>
      <c r="G136" s="120"/>
      <c r="H136" s="215"/>
      <c r="I136" s="122">
        <v>117.0</v>
      </c>
      <c r="J136" s="196">
        <v>0.0</v>
      </c>
      <c r="K136" s="196">
        <v>0.0</v>
      </c>
      <c r="L136" s="197" t="str">
        <f t="shared" si="20"/>
        <v>-</v>
      </c>
      <c r="M136" s="60"/>
      <c r="N136" s="60"/>
      <c r="O136" s="60"/>
      <c r="P136" s="60"/>
      <c r="Q136" s="60"/>
      <c r="R136" s="60"/>
      <c r="S136" s="60"/>
      <c r="T136" s="60"/>
      <c r="U136" s="60"/>
      <c r="V136" s="60"/>
      <c r="W136" s="60"/>
      <c r="X136" s="60"/>
      <c r="Y136" s="60"/>
      <c r="Z136" s="60"/>
    </row>
    <row r="137" ht="12.75" customHeight="1">
      <c r="A137" s="60"/>
      <c r="B137" s="212">
        <v>4433.0</v>
      </c>
      <c r="C137" s="214" t="s">
        <v>2071</v>
      </c>
      <c r="D137" s="120"/>
      <c r="E137" s="120"/>
      <c r="F137" s="120"/>
      <c r="G137" s="120"/>
      <c r="H137" s="215"/>
      <c r="I137" s="122">
        <v>118.0</v>
      </c>
      <c r="J137" s="196">
        <v>0.0</v>
      </c>
      <c r="K137" s="196">
        <v>0.0</v>
      </c>
      <c r="L137" s="197" t="str">
        <f t="shared" si="20"/>
        <v>-</v>
      </c>
      <c r="M137" s="60"/>
      <c r="N137" s="60"/>
      <c r="O137" s="60"/>
      <c r="P137" s="60"/>
      <c r="Q137" s="60"/>
      <c r="R137" s="60"/>
      <c r="S137" s="60"/>
      <c r="T137" s="60"/>
      <c r="U137" s="60"/>
      <c r="V137" s="60"/>
      <c r="W137" s="60"/>
      <c r="X137" s="60"/>
      <c r="Y137" s="60"/>
      <c r="Z137" s="60"/>
    </row>
    <row r="138" ht="12.75" customHeight="1">
      <c r="A138" s="60"/>
      <c r="B138" s="212">
        <v>4434.0</v>
      </c>
      <c r="C138" s="214" t="s">
        <v>2072</v>
      </c>
      <c r="D138" s="120"/>
      <c r="E138" s="120"/>
      <c r="F138" s="120"/>
      <c r="G138" s="120"/>
      <c r="H138" s="215"/>
      <c r="I138" s="122">
        <v>119.0</v>
      </c>
      <c r="J138" s="196">
        <v>0.0</v>
      </c>
      <c r="K138" s="196">
        <v>0.0</v>
      </c>
      <c r="L138" s="197" t="str">
        <f t="shared" si="20"/>
        <v>-</v>
      </c>
      <c r="M138" s="60"/>
      <c r="N138" s="60"/>
      <c r="O138" s="60"/>
      <c r="P138" s="60"/>
      <c r="Q138" s="60"/>
      <c r="R138" s="60"/>
      <c r="S138" s="60"/>
      <c r="T138" s="60"/>
      <c r="U138" s="60"/>
      <c r="V138" s="60"/>
      <c r="W138" s="60"/>
      <c r="X138" s="60"/>
      <c r="Y138" s="60"/>
      <c r="Z138" s="60"/>
    </row>
    <row r="139" ht="12.75" customHeight="1">
      <c r="A139" s="60"/>
      <c r="B139" s="212">
        <v>45.0</v>
      </c>
      <c r="C139" s="214" t="s">
        <v>2073</v>
      </c>
      <c r="D139" s="120"/>
      <c r="E139" s="120"/>
      <c r="F139" s="120"/>
      <c r="G139" s="120"/>
      <c r="H139" s="215"/>
      <c r="I139" s="122">
        <v>120.0</v>
      </c>
      <c r="J139" s="196">
        <f t="shared" ref="J139:K139" si="34">J140+J144</f>
        <v>0</v>
      </c>
      <c r="K139" s="196">
        <f t="shared" si="34"/>
        <v>0</v>
      </c>
      <c r="L139" s="197" t="str">
        <f t="shared" si="20"/>
        <v>-</v>
      </c>
      <c r="M139" s="60"/>
      <c r="N139" s="60"/>
      <c r="O139" s="60"/>
      <c r="P139" s="60"/>
      <c r="Q139" s="60"/>
      <c r="R139" s="60"/>
      <c r="S139" s="60"/>
      <c r="T139" s="60"/>
      <c r="U139" s="60"/>
      <c r="V139" s="60"/>
      <c r="W139" s="60"/>
      <c r="X139" s="60"/>
      <c r="Y139" s="60"/>
      <c r="Z139" s="60"/>
    </row>
    <row r="140" ht="12.75" customHeight="1">
      <c r="A140" s="60"/>
      <c r="B140" s="212">
        <v>451.0</v>
      </c>
      <c r="C140" s="214" t="s">
        <v>2074</v>
      </c>
      <c r="D140" s="120"/>
      <c r="E140" s="120"/>
      <c r="F140" s="120"/>
      <c r="G140" s="120"/>
      <c r="H140" s="215"/>
      <c r="I140" s="122">
        <v>121.0</v>
      </c>
      <c r="J140" s="196">
        <f t="shared" ref="J140:K140" si="35">SUM(J141:J143)</f>
        <v>0</v>
      </c>
      <c r="K140" s="196">
        <f t="shared" si="35"/>
        <v>0</v>
      </c>
      <c r="L140" s="197" t="str">
        <f t="shared" si="20"/>
        <v>-</v>
      </c>
      <c r="M140" s="60"/>
      <c r="N140" s="60"/>
      <c r="O140" s="60"/>
      <c r="P140" s="60"/>
      <c r="Q140" s="60"/>
      <c r="R140" s="60"/>
      <c r="S140" s="60"/>
      <c r="T140" s="60"/>
      <c r="U140" s="60"/>
      <c r="V140" s="60"/>
      <c r="W140" s="60"/>
      <c r="X140" s="60"/>
      <c r="Y140" s="60"/>
      <c r="Z140" s="60"/>
    </row>
    <row r="141" ht="12.75" customHeight="1">
      <c r="A141" s="60"/>
      <c r="B141" s="212">
        <v>4511.0</v>
      </c>
      <c r="C141" s="214" t="s">
        <v>2075</v>
      </c>
      <c r="D141" s="120"/>
      <c r="E141" s="120"/>
      <c r="F141" s="120"/>
      <c r="G141" s="120"/>
      <c r="H141" s="215"/>
      <c r="I141" s="122">
        <v>122.0</v>
      </c>
      <c r="J141" s="196">
        <v>0.0</v>
      </c>
      <c r="K141" s="196">
        <v>0.0</v>
      </c>
      <c r="L141" s="197" t="str">
        <f t="shared" si="20"/>
        <v>-</v>
      </c>
      <c r="M141" s="60"/>
      <c r="N141" s="60"/>
      <c r="O141" s="60"/>
      <c r="P141" s="60"/>
      <c r="Q141" s="60"/>
      <c r="R141" s="60"/>
      <c r="S141" s="60"/>
      <c r="T141" s="60"/>
      <c r="U141" s="60"/>
      <c r="V141" s="60"/>
      <c r="W141" s="60"/>
      <c r="X141" s="60"/>
      <c r="Y141" s="60"/>
      <c r="Z141" s="60"/>
    </row>
    <row r="142" ht="12.75" customHeight="1">
      <c r="A142" s="60"/>
      <c r="B142" s="212">
        <v>4512.0</v>
      </c>
      <c r="C142" s="214" t="s">
        <v>2076</v>
      </c>
      <c r="D142" s="120"/>
      <c r="E142" s="120"/>
      <c r="F142" s="120"/>
      <c r="G142" s="120"/>
      <c r="H142" s="215"/>
      <c r="I142" s="122">
        <v>123.0</v>
      </c>
      <c r="J142" s="196">
        <v>0.0</v>
      </c>
      <c r="K142" s="196">
        <v>0.0</v>
      </c>
      <c r="L142" s="197" t="str">
        <f t="shared" si="20"/>
        <v>-</v>
      </c>
      <c r="M142" s="60"/>
      <c r="N142" s="60"/>
      <c r="O142" s="60"/>
      <c r="P142" s="60"/>
      <c r="Q142" s="60"/>
      <c r="R142" s="60"/>
      <c r="S142" s="60"/>
      <c r="T142" s="60"/>
      <c r="U142" s="60"/>
      <c r="V142" s="60"/>
      <c r="W142" s="60"/>
      <c r="X142" s="60"/>
      <c r="Y142" s="60"/>
      <c r="Z142" s="60"/>
    </row>
    <row r="143" ht="12.75" customHeight="1">
      <c r="A143" s="60"/>
      <c r="B143" s="212">
        <v>4513.0</v>
      </c>
      <c r="C143" s="214" t="s">
        <v>2077</v>
      </c>
      <c r="D143" s="120"/>
      <c r="E143" s="120"/>
      <c r="F143" s="120"/>
      <c r="G143" s="120"/>
      <c r="H143" s="215"/>
      <c r="I143" s="122">
        <v>124.0</v>
      </c>
      <c r="J143" s="196">
        <v>0.0</v>
      </c>
      <c r="K143" s="196">
        <v>0.0</v>
      </c>
      <c r="L143" s="197" t="str">
        <f t="shared" si="20"/>
        <v>-</v>
      </c>
      <c r="M143" s="60"/>
      <c r="N143" s="60"/>
      <c r="O143" s="60"/>
      <c r="P143" s="60"/>
      <c r="Q143" s="60"/>
      <c r="R143" s="60"/>
      <c r="S143" s="60"/>
      <c r="T143" s="60"/>
      <c r="U143" s="60"/>
      <c r="V143" s="60"/>
      <c r="W143" s="60"/>
      <c r="X143" s="60"/>
      <c r="Y143" s="60"/>
      <c r="Z143" s="60"/>
    </row>
    <row r="144" ht="12.75" customHeight="1">
      <c r="A144" s="60"/>
      <c r="B144" s="212">
        <v>452.0</v>
      </c>
      <c r="C144" s="214" t="s">
        <v>2078</v>
      </c>
      <c r="D144" s="120"/>
      <c r="E144" s="120"/>
      <c r="F144" s="120"/>
      <c r="G144" s="120"/>
      <c r="H144" s="215"/>
      <c r="I144" s="122">
        <v>125.0</v>
      </c>
      <c r="J144" s="196">
        <f t="shared" ref="J144:K144" si="36">J145+J146</f>
        <v>0</v>
      </c>
      <c r="K144" s="196">
        <f t="shared" si="36"/>
        <v>0</v>
      </c>
      <c r="L144" s="197" t="str">
        <f t="shared" si="20"/>
        <v>-</v>
      </c>
      <c r="M144" s="60"/>
      <c r="N144" s="60"/>
      <c r="O144" s="60"/>
      <c r="P144" s="60"/>
      <c r="Q144" s="60"/>
      <c r="R144" s="60"/>
      <c r="S144" s="60"/>
      <c r="T144" s="60"/>
      <c r="U144" s="60"/>
      <c r="V144" s="60"/>
      <c r="W144" s="60"/>
      <c r="X144" s="60"/>
      <c r="Y144" s="60"/>
      <c r="Z144" s="60"/>
    </row>
    <row r="145" ht="12.75" customHeight="1">
      <c r="A145" s="60"/>
      <c r="B145" s="212">
        <v>4521.0</v>
      </c>
      <c r="C145" s="214" t="s">
        <v>2079</v>
      </c>
      <c r="D145" s="120"/>
      <c r="E145" s="120"/>
      <c r="F145" s="120"/>
      <c r="G145" s="120"/>
      <c r="H145" s="215"/>
      <c r="I145" s="122">
        <v>126.0</v>
      </c>
      <c r="J145" s="196">
        <v>0.0</v>
      </c>
      <c r="K145" s="196">
        <v>0.0</v>
      </c>
      <c r="L145" s="197" t="str">
        <f t="shared" si="20"/>
        <v>-</v>
      </c>
      <c r="M145" s="60"/>
      <c r="N145" s="60"/>
      <c r="O145" s="60"/>
      <c r="P145" s="60"/>
      <c r="Q145" s="60"/>
      <c r="R145" s="60"/>
      <c r="S145" s="60"/>
      <c r="T145" s="60"/>
      <c r="U145" s="60"/>
      <c r="V145" s="60"/>
      <c r="W145" s="60"/>
      <c r="X145" s="60"/>
      <c r="Y145" s="60"/>
      <c r="Z145" s="60"/>
    </row>
    <row r="146" ht="12.75" customHeight="1">
      <c r="A146" s="60"/>
      <c r="B146" s="212">
        <v>4522.0</v>
      </c>
      <c r="C146" s="214" t="s">
        <v>2080</v>
      </c>
      <c r="D146" s="120"/>
      <c r="E146" s="120"/>
      <c r="F146" s="120"/>
      <c r="G146" s="120"/>
      <c r="H146" s="215"/>
      <c r="I146" s="122">
        <v>127.0</v>
      </c>
      <c r="J146" s="196">
        <v>0.0</v>
      </c>
      <c r="K146" s="196">
        <v>0.0</v>
      </c>
      <c r="L146" s="197" t="str">
        <f t="shared" si="20"/>
        <v>-</v>
      </c>
      <c r="M146" s="60"/>
      <c r="N146" s="60"/>
      <c r="O146" s="60"/>
      <c r="P146" s="60"/>
      <c r="Q146" s="60"/>
      <c r="R146" s="60"/>
      <c r="S146" s="60"/>
      <c r="T146" s="60"/>
      <c r="U146" s="60"/>
      <c r="V146" s="60"/>
      <c r="W146" s="60"/>
      <c r="X146" s="60"/>
      <c r="Y146" s="60"/>
      <c r="Z146" s="60"/>
    </row>
    <row r="147" ht="12.75" customHeight="1">
      <c r="A147" s="60"/>
      <c r="B147" s="212">
        <v>46.0</v>
      </c>
      <c r="C147" s="214" t="s">
        <v>2081</v>
      </c>
      <c r="D147" s="120"/>
      <c r="E147" s="120"/>
      <c r="F147" s="120"/>
      <c r="G147" s="120"/>
      <c r="H147" s="215"/>
      <c r="I147" s="122">
        <v>128.0</v>
      </c>
      <c r="J147" s="196">
        <f t="shared" ref="J147:K147" si="37">J148+J153</f>
        <v>0</v>
      </c>
      <c r="K147" s="196">
        <f t="shared" si="37"/>
        <v>0</v>
      </c>
      <c r="L147" s="197" t="str">
        <f t="shared" si="20"/>
        <v>-</v>
      </c>
      <c r="M147" s="60"/>
      <c r="N147" s="60"/>
      <c r="O147" s="60"/>
      <c r="P147" s="60"/>
      <c r="Q147" s="60"/>
      <c r="R147" s="60"/>
      <c r="S147" s="60"/>
      <c r="T147" s="60"/>
      <c r="U147" s="60"/>
      <c r="V147" s="60"/>
      <c r="W147" s="60"/>
      <c r="X147" s="60"/>
      <c r="Y147" s="60"/>
      <c r="Z147" s="60"/>
    </row>
    <row r="148" ht="12.75" customHeight="1">
      <c r="A148" s="60"/>
      <c r="B148" s="212">
        <v>461.0</v>
      </c>
      <c r="C148" s="214" t="s">
        <v>2082</v>
      </c>
      <c r="D148" s="120"/>
      <c r="E148" s="120"/>
      <c r="F148" s="120"/>
      <c r="G148" s="120"/>
      <c r="H148" s="215"/>
      <c r="I148" s="122">
        <v>129.0</v>
      </c>
      <c r="J148" s="196">
        <f t="shared" ref="J148:K148" si="38">SUM(J149:J152)</f>
        <v>0</v>
      </c>
      <c r="K148" s="196">
        <f t="shared" si="38"/>
        <v>0</v>
      </c>
      <c r="L148" s="197" t="str">
        <f t="shared" si="20"/>
        <v>-</v>
      </c>
      <c r="M148" s="60"/>
      <c r="N148" s="60"/>
      <c r="O148" s="60"/>
      <c r="P148" s="60"/>
      <c r="Q148" s="60"/>
      <c r="R148" s="60"/>
      <c r="S148" s="60"/>
      <c r="T148" s="60"/>
      <c r="U148" s="60"/>
      <c r="V148" s="60"/>
      <c r="W148" s="60"/>
      <c r="X148" s="60"/>
      <c r="Y148" s="60"/>
      <c r="Z148" s="60"/>
    </row>
    <row r="149" ht="12.75" customHeight="1">
      <c r="A149" s="60"/>
      <c r="B149" s="212">
        <v>4611.0</v>
      </c>
      <c r="C149" s="214" t="s">
        <v>2083</v>
      </c>
      <c r="D149" s="120"/>
      <c r="E149" s="120"/>
      <c r="F149" s="120"/>
      <c r="G149" s="120"/>
      <c r="H149" s="215"/>
      <c r="I149" s="122">
        <v>130.0</v>
      </c>
      <c r="J149" s="196">
        <v>0.0</v>
      </c>
      <c r="K149" s="196">
        <v>0.0</v>
      </c>
      <c r="L149" s="197" t="str">
        <f t="shared" si="20"/>
        <v>-</v>
      </c>
      <c r="M149" s="60"/>
      <c r="N149" s="60"/>
      <c r="O149" s="60"/>
      <c r="P149" s="60"/>
      <c r="Q149" s="60"/>
      <c r="R149" s="60"/>
      <c r="S149" s="60"/>
      <c r="T149" s="60"/>
      <c r="U149" s="60"/>
      <c r="V149" s="60"/>
      <c r="W149" s="60"/>
      <c r="X149" s="60"/>
      <c r="Y149" s="60"/>
      <c r="Z149" s="60"/>
    </row>
    <row r="150" ht="12.75" customHeight="1">
      <c r="A150" s="60"/>
      <c r="B150" s="212">
        <v>4612.0</v>
      </c>
      <c r="C150" s="214" t="s">
        <v>2084</v>
      </c>
      <c r="D150" s="120"/>
      <c r="E150" s="120"/>
      <c r="F150" s="120"/>
      <c r="G150" s="120"/>
      <c r="H150" s="215"/>
      <c r="I150" s="122">
        <v>131.0</v>
      </c>
      <c r="J150" s="196">
        <v>0.0</v>
      </c>
      <c r="K150" s="196">
        <v>0.0</v>
      </c>
      <c r="L150" s="197" t="str">
        <f t="shared" si="20"/>
        <v>-</v>
      </c>
      <c r="M150" s="60"/>
      <c r="N150" s="60"/>
      <c r="O150" s="60"/>
      <c r="P150" s="60"/>
      <c r="Q150" s="60"/>
      <c r="R150" s="60"/>
      <c r="S150" s="60"/>
      <c r="T150" s="60"/>
      <c r="U150" s="60"/>
      <c r="V150" s="60"/>
      <c r="W150" s="60"/>
      <c r="X150" s="60"/>
      <c r="Y150" s="60"/>
      <c r="Z150" s="60"/>
    </row>
    <row r="151" ht="12.75" customHeight="1">
      <c r="A151" s="60"/>
      <c r="B151" s="212">
        <v>4613.0</v>
      </c>
      <c r="C151" s="214" t="s">
        <v>2085</v>
      </c>
      <c r="D151" s="120"/>
      <c r="E151" s="120"/>
      <c r="F151" s="120"/>
      <c r="G151" s="120"/>
      <c r="H151" s="215"/>
      <c r="I151" s="122">
        <v>132.0</v>
      </c>
      <c r="J151" s="196">
        <v>0.0</v>
      </c>
      <c r="K151" s="196">
        <v>0.0</v>
      </c>
      <c r="L151" s="197" t="str">
        <f t="shared" si="20"/>
        <v>-</v>
      </c>
      <c r="M151" s="60"/>
      <c r="N151" s="60"/>
      <c r="O151" s="60"/>
      <c r="P151" s="60"/>
      <c r="Q151" s="60"/>
      <c r="R151" s="60"/>
      <c r="S151" s="60"/>
      <c r="T151" s="60"/>
      <c r="U151" s="60"/>
      <c r="V151" s="60"/>
      <c r="W151" s="60"/>
      <c r="X151" s="60"/>
      <c r="Y151" s="60"/>
      <c r="Z151" s="60"/>
    </row>
    <row r="152" ht="12.75" customHeight="1">
      <c r="A152" s="60"/>
      <c r="B152" s="212">
        <v>4614.0</v>
      </c>
      <c r="C152" s="214" t="s">
        <v>2086</v>
      </c>
      <c r="D152" s="120"/>
      <c r="E152" s="120"/>
      <c r="F152" s="120"/>
      <c r="G152" s="120"/>
      <c r="H152" s="215"/>
      <c r="I152" s="122">
        <v>133.0</v>
      </c>
      <c r="J152" s="196">
        <v>0.0</v>
      </c>
      <c r="K152" s="196">
        <v>0.0</v>
      </c>
      <c r="L152" s="197" t="str">
        <f t="shared" si="20"/>
        <v>-</v>
      </c>
      <c r="M152" s="60"/>
      <c r="N152" s="60"/>
      <c r="O152" s="60"/>
      <c r="P152" s="60"/>
      <c r="Q152" s="60"/>
      <c r="R152" s="60"/>
      <c r="S152" s="60"/>
      <c r="T152" s="60"/>
      <c r="U152" s="60"/>
      <c r="V152" s="60"/>
      <c r="W152" s="60"/>
      <c r="X152" s="60"/>
      <c r="Y152" s="60"/>
      <c r="Z152" s="60"/>
    </row>
    <row r="153" ht="12.75" customHeight="1">
      <c r="A153" s="60"/>
      <c r="B153" s="212">
        <v>462.0</v>
      </c>
      <c r="C153" s="214" t="s">
        <v>2087</v>
      </c>
      <c r="D153" s="120"/>
      <c r="E153" s="120"/>
      <c r="F153" s="120"/>
      <c r="G153" s="120"/>
      <c r="H153" s="215"/>
      <c r="I153" s="122">
        <v>134.0</v>
      </c>
      <c r="J153" s="196">
        <f t="shared" ref="J153:K153" si="39">SUM(J154:J157)</f>
        <v>0</v>
      </c>
      <c r="K153" s="196">
        <f t="shared" si="39"/>
        <v>0</v>
      </c>
      <c r="L153" s="197" t="str">
        <f t="shared" si="20"/>
        <v>-</v>
      </c>
      <c r="M153" s="60"/>
      <c r="N153" s="60"/>
      <c r="O153" s="60"/>
      <c r="P153" s="60"/>
      <c r="Q153" s="60"/>
      <c r="R153" s="60"/>
      <c r="S153" s="60"/>
      <c r="T153" s="60"/>
      <c r="U153" s="60"/>
      <c r="V153" s="60"/>
      <c r="W153" s="60"/>
      <c r="X153" s="60"/>
      <c r="Y153" s="60"/>
      <c r="Z153" s="60"/>
    </row>
    <row r="154" ht="12.75" customHeight="1">
      <c r="A154" s="60"/>
      <c r="B154" s="212">
        <v>4621.0</v>
      </c>
      <c r="C154" s="214" t="s">
        <v>2088</v>
      </c>
      <c r="D154" s="120"/>
      <c r="E154" s="120"/>
      <c r="F154" s="120"/>
      <c r="G154" s="120"/>
      <c r="H154" s="215"/>
      <c r="I154" s="122">
        <v>135.0</v>
      </c>
      <c r="J154" s="196">
        <v>0.0</v>
      </c>
      <c r="K154" s="196">
        <v>0.0</v>
      </c>
      <c r="L154" s="197" t="str">
        <f t="shared" si="20"/>
        <v>-</v>
      </c>
      <c r="M154" s="60"/>
      <c r="N154" s="60"/>
      <c r="O154" s="60"/>
      <c r="P154" s="60"/>
      <c r="Q154" s="60"/>
      <c r="R154" s="60"/>
      <c r="S154" s="60"/>
      <c r="T154" s="60"/>
      <c r="U154" s="60"/>
      <c r="V154" s="60"/>
      <c r="W154" s="60"/>
      <c r="X154" s="60"/>
      <c r="Y154" s="60"/>
      <c r="Z154" s="60"/>
    </row>
    <row r="155" ht="12.75" customHeight="1">
      <c r="A155" s="60"/>
      <c r="B155" s="212">
        <v>4622.0</v>
      </c>
      <c r="C155" s="214" t="s">
        <v>2089</v>
      </c>
      <c r="D155" s="120"/>
      <c r="E155" s="120"/>
      <c r="F155" s="120"/>
      <c r="G155" s="120"/>
      <c r="H155" s="215"/>
      <c r="I155" s="122">
        <v>136.0</v>
      </c>
      <c r="J155" s="196">
        <v>0.0</v>
      </c>
      <c r="K155" s="196">
        <v>0.0</v>
      </c>
      <c r="L155" s="197" t="str">
        <f t="shared" si="20"/>
        <v>-</v>
      </c>
      <c r="M155" s="60"/>
      <c r="N155" s="60"/>
      <c r="O155" s="60"/>
      <c r="P155" s="60"/>
      <c r="Q155" s="60"/>
      <c r="R155" s="60"/>
      <c r="S155" s="60"/>
      <c r="T155" s="60"/>
      <c r="U155" s="60"/>
      <c r="V155" s="60"/>
      <c r="W155" s="60"/>
      <c r="X155" s="60"/>
      <c r="Y155" s="60"/>
      <c r="Z155" s="60"/>
    </row>
    <row r="156" ht="12.75" customHeight="1">
      <c r="A156" s="60"/>
      <c r="B156" s="212">
        <v>4623.0</v>
      </c>
      <c r="C156" s="214" t="s">
        <v>2090</v>
      </c>
      <c r="D156" s="120"/>
      <c r="E156" s="120"/>
      <c r="F156" s="120"/>
      <c r="G156" s="120"/>
      <c r="H156" s="215"/>
      <c r="I156" s="122">
        <v>137.0</v>
      </c>
      <c r="J156" s="196">
        <v>0.0</v>
      </c>
      <c r="K156" s="196">
        <v>0.0</v>
      </c>
      <c r="L156" s="197" t="str">
        <f t="shared" si="20"/>
        <v>-</v>
      </c>
      <c r="M156" s="60"/>
      <c r="N156" s="60"/>
      <c r="O156" s="60"/>
      <c r="P156" s="60"/>
      <c r="Q156" s="60"/>
      <c r="R156" s="60"/>
      <c r="S156" s="60"/>
      <c r="T156" s="60"/>
      <c r="U156" s="60"/>
      <c r="V156" s="60"/>
      <c r="W156" s="60"/>
      <c r="X156" s="60"/>
      <c r="Y156" s="60"/>
      <c r="Z156" s="60"/>
    </row>
    <row r="157" ht="12.75" customHeight="1">
      <c r="A157" s="60"/>
      <c r="B157" s="212">
        <v>4624.0</v>
      </c>
      <c r="C157" s="214" t="s">
        <v>2091</v>
      </c>
      <c r="D157" s="120"/>
      <c r="E157" s="120"/>
      <c r="F157" s="120"/>
      <c r="G157" s="120"/>
      <c r="H157" s="215"/>
      <c r="I157" s="122">
        <v>138.0</v>
      </c>
      <c r="J157" s="196">
        <v>0.0</v>
      </c>
      <c r="K157" s="196">
        <v>0.0</v>
      </c>
      <c r="L157" s="197" t="str">
        <f t="shared" si="20"/>
        <v>-</v>
      </c>
      <c r="M157" s="60"/>
      <c r="N157" s="60"/>
      <c r="O157" s="60"/>
      <c r="P157" s="60"/>
      <c r="Q157" s="60"/>
      <c r="R157" s="60"/>
      <c r="S157" s="60"/>
      <c r="T157" s="60"/>
      <c r="U157" s="60"/>
      <c r="V157" s="60"/>
      <c r="W157" s="60"/>
      <c r="X157" s="60"/>
      <c r="Y157" s="60"/>
      <c r="Z157" s="60"/>
    </row>
    <row r="158" ht="12.75" customHeight="1">
      <c r="A158" s="60"/>
      <c r="B158" s="212">
        <v>47.0</v>
      </c>
      <c r="C158" s="214" t="s">
        <v>2092</v>
      </c>
      <c r="D158" s="120"/>
      <c r="E158" s="120"/>
      <c r="F158" s="120"/>
      <c r="G158" s="120"/>
      <c r="H158" s="215"/>
      <c r="I158" s="122">
        <v>139.0</v>
      </c>
      <c r="J158" s="196">
        <f t="shared" ref="J158:K158" si="40">SUM(J159:J162)</f>
        <v>0</v>
      </c>
      <c r="K158" s="196">
        <f t="shared" si="40"/>
        <v>0</v>
      </c>
      <c r="L158" s="197" t="str">
        <f t="shared" si="20"/>
        <v>-</v>
      </c>
      <c r="M158" s="60"/>
      <c r="N158" s="60"/>
      <c r="O158" s="60"/>
      <c r="P158" s="60"/>
      <c r="Q158" s="60"/>
      <c r="R158" s="60"/>
      <c r="S158" s="60"/>
      <c r="T158" s="60"/>
      <c r="U158" s="60"/>
      <c r="V158" s="60"/>
      <c r="W158" s="60"/>
      <c r="X158" s="60"/>
      <c r="Y158" s="60"/>
      <c r="Z158" s="60"/>
    </row>
    <row r="159" ht="12.75" customHeight="1">
      <c r="A159" s="60"/>
      <c r="B159" s="212">
        <v>4711.0</v>
      </c>
      <c r="C159" s="214" t="s">
        <v>2093</v>
      </c>
      <c r="D159" s="120"/>
      <c r="E159" s="120"/>
      <c r="F159" s="120"/>
      <c r="G159" s="120"/>
      <c r="H159" s="215"/>
      <c r="I159" s="122">
        <v>140.0</v>
      </c>
      <c r="J159" s="196">
        <v>0.0</v>
      </c>
      <c r="K159" s="196">
        <v>0.0</v>
      </c>
      <c r="L159" s="197" t="str">
        <f t="shared" si="20"/>
        <v>-</v>
      </c>
      <c r="M159" s="60"/>
      <c r="N159" s="60"/>
      <c r="O159" s="60"/>
      <c r="P159" s="60"/>
      <c r="Q159" s="60"/>
      <c r="R159" s="60"/>
      <c r="S159" s="60"/>
      <c r="T159" s="60"/>
      <c r="U159" s="60"/>
      <c r="V159" s="60"/>
      <c r="W159" s="60"/>
      <c r="X159" s="60"/>
      <c r="Y159" s="60"/>
      <c r="Z159" s="60"/>
    </row>
    <row r="160" ht="12.75" customHeight="1">
      <c r="A160" s="60"/>
      <c r="B160" s="212">
        <v>4712.0</v>
      </c>
      <c r="C160" s="214" t="s">
        <v>2094</v>
      </c>
      <c r="D160" s="120"/>
      <c r="E160" s="120"/>
      <c r="F160" s="120"/>
      <c r="G160" s="120"/>
      <c r="H160" s="215"/>
      <c r="I160" s="122">
        <v>141.0</v>
      </c>
      <c r="J160" s="196">
        <v>0.0</v>
      </c>
      <c r="K160" s="196">
        <v>0.0</v>
      </c>
      <c r="L160" s="197" t="str">
        <f t="shared" si="20"/>
        <v>-</v>
      </c>
      <c r="M160" s="60"/>
      <c r="N160" s="60"/>
      <c r="O160" s="60"/>
      <c r="P160" s="60"/>
      <c r="Q160" s="60"/>
      <c r="R160" s="60"/>
      <c r="S160" s="60"/>
      <c r="T160" s="60"/>
      <c r="U160" s="60"/>
      <c r="V160" s="60"/>
      <c r="W160" s="60"/>
      <c r="X160" s="60"/>
      <c r="Y160" s="60"/>
      <c r="Z160" s="60"/>
    </row>
    <row r="161" ht="12.75" customHeight="1">
      <c r="A161" s="60"/>
      <c r="B161" s="212">
        <v>4713.0</v>
      </c>
      <c r="C161" s="214" t="s">
        <v>2095</v>
      </c>
      <c r="D161" s="120"/>
      <c r="E161" s="120"/>
      <c r="F161" s="120"/>
      <c r="G161" s="120"/>
      <c r="H161" s="215"/>
      <c r="I161" s="122">
        <v>142.0</v>
      </c>
      <c r="J161" s="196">
        <v>0.0</v>
      </c>
      <c r="K161" s="196">
        <v>0.0</v>
      </c>
      <c r="L161" s="197" t="str">
        <f t="shared" si="20"/>
        <v>-</v>
      </c>
      <c r="M161" s="60"/>
      <c r="N161" s="60"/>
      <c r="O161" s="60"/>
      <c r="P161" s="60"/>
      <c r="Q161" s="60"/>
      <c r="R161" s="60"/>
      <c r="S161" s="60"/>
      <c r="T161" s="60"/>
      <c r="U161" s="60"/>
      <c r="V161" s="60"/>
      <c r="W161" s="60"/>
      <c r="X161" s="60"/>
      <c r="Y161" s="60"/>
      <c r="Z161" s="60"/>
    </row>
    <row r="162" ht="12.75" customHeight="1">
      <c r="A162" s="60"/>
      <c r="B162" s="212">
        <v>4714.0</v>
      </c>
      <c r="C162" s="214" t="s">
        <v>2096</v>
      </c>
      <c r="D162" s="120"/>
      <c r="E162" s="120"/>
      <c r="F162" s="120"/>
      <c r="G162" s="120"/>
      <c r="H162" s="215"/>
      <c r="I162" s="122">
        <v>143.0</v>
      </c>
      <c r="J162" s="196">
        <v>0.0</v>
      </c>
      <c r="K162" s="196">
        <v>0.0</v>
      </c>
      <c r="L162" s="197" t="str">
        <f t="shared" si="20"/>
        <v>-</v>
      </c>
      <c r="M162" s="60"/>
      <c r="N162" s="60"/>
      <c r="O162" s="60"/>
      <c r="P162" s="60"/>
      <c r="Q162" s="60"/>
      <c r="R162" s="60"/>
      <c r="S162" s="60"/>
      <c r="T162" s="60"/>
      <c r="U162" s="60"/>
      <c r="V162" s="60"/>
      <c r="W162" s="60"/>
      <c r="X162" s="60"/>
      <c r="Y162" s="60"/>
      <c r="Z162" s="60"/>
    </row>
    <row r="163" ht="12.75" customHeight="1">
      <c r="A163" s="60"/>
      <c r="B163" s="212"/>
      <c r="C163" s="214" t="s">
        <v>2097</v>
      </c>
      <c r="D163" s="120"/>
      <c r="E163" s="120"/>
      <c r="F163" s="120"/>
      <c r="G163" s="120"/>
      <c r="H163" s="215"/>
      <c r="I163" s="122">
        <v>144.0</v>
      </c>
      <c r="J163" s="196">
        <v>0.0</v>
      </c>
      <c r="K163" s="196">
        <v>0.0</v>
      </c>
      <c r="L163" s="197" t="str">
        <f t="shared" si="20"/>
        <v>-</v>
      </c>
      <c r="M163" s="60"/>
      <c r="N163" s="60"/>
      <c r="O163" s="60"/>
      <c r="P163" s="60"/>
      <c r="Q163" s="60"/>
      <c r="R163" s="60"/>
      <c r="S163" s="60"/>
      <c r="T163" s="60"/>
      <c r="U163" s="60"/>
      <c r="V163" s="60"/>
      <c r="W163" s="60"/>
      <c r="X163" s="60"/>
      <c r="Y163" s="60"/>
      <c r="Z163" s="60"/>
    </row>
    <row r="164" ht="12.75" customHeight="1">
      <c r="A164" s="60"/>
      <c r="B164" s="212"/>
      <c r="C164" s="214" t="s">
        <v>2098</v>
      </c>
      <c r="D164" s="120"/>
      <c r="E164" s="120"/>
      <c r="F164" s="120"/>
      <c r="G164" s="120"/>
      <c r="H164" s="215"/>
      <c r="I164" s="122">
        <v>145.0</v>
      </c>
      <c r="J164" s="196">
        <v>0.0</v>
      </c>
      <c r="K164" s="196">
        <v>0.0</v>
      </c>
      <c r="L164" s="197" t="str">
        <f t="shared" si="20"/>
        <v>-</v>
      </c>
      <c r="M164" s="60"/>
      <c r="N164" s="60"/>
      <c r="O164" s="60"/>
      <c r="P164" s="60"/>
      <c r="Q164" s="60"/>
      <c r="R164" s="60"/>
      <c r="S164" s="60"/>
      <c r="T164" s="60"/>
      <c r="U164" s="60"/>
      <c r="V164" s="60"/>
      <c r="W164" s="60"/>
      <c r="X164" s="60"/>
      <c r="Y164" s="60"/>
      <c r="Z164" s="60"/>
    </row>
    <row r="165" ht="12.75" customHeight="1">
      <c r="A165" s="60"/>
      <c r="B165" s="212"/>
      <c r="C165" s="214" t="s">
        <v>2099</v>
      </c>
      <c r="D165" s="120"/>
      <c r="E165" s="120"/>
      <c r="F165" s="120"/>
      <c r="G165" s="120"/>
      <c r="H165" s="215"/>
      <c r="I165" s="122">
        <v>146.0</v>
      </c>
      <c r="J165" s="196">
        <f t="shared" ref="J165:K165" si="41">IF(J164&gt;=J163,J164-J163,0)</f>
        <v>0</v>
      </c>
      <c r="K165" s="196">
        <f t="shared" si="41"/>
        <v>0</v>
      </c>
      <c r="L165" s="197" t="str">
        <f t="shared" si="20"/>
        <v>-</v>
      </c>
      <c r="M165" s="60"/>
      <c r="N165" s="60"/>
      <c r="O165" s="60"/>
      <c r="P165" s="60"/>
      <c r="Q165" s="60"/>
      <c r="R165" s="60"/>
      <c r="S165" s="60"/>
      <c r="T165" s="60"/>
      <c r="U165" s="60"/>
      <c r="V165" s="60"/>
      <c r="W165" s="60"/>
      <c r="X165" s="60"/>
      <c r="Y165" s="60"/>
      <c r="Z165" s="60"/>
    </row>
    <row r="166" ht="12.75" customHeight="1">
      <c r="A166" s="60"/>
      <c r="B166" s="212"/>
      <c r="C166" s="214" t="s">
        <v>2100</v>
      </c>
      <c r="D166" s="120"/>
      <c r="E166" s="120"/>
      <c r="F166" s="120"/>
      <c r="G166" s="120"/>
      <c r="H166" s="215"/>
      <c r="I166" s="122">
        <v>147.0</v>
      </c>
      <c r="J166" s="196">
        <f t="shared" ref="J166:K166" si="42">IF(J163&gt;=J164,J163-J164,0)</f>
        <v>0</v>
      </c>
      <c r="K166" s="196">
        <f t="shared" si="42"/>
        <v>0</v>
      </c>
      <c r="L166" s="197" t="str">
        <f t="shared" si="20"/>
        <v>-</v>
      </c>
      <c r="M166" s="60"/>
      <c r="N166" s="60"/>
      <c r="O166" s="60"/>
      <c r="P166" s="60"/>
      <c r="Q166" s="60"/>
      <c r="R166" s="60"/>
      <c r="S166" s="60"/>
      <c r="T166" s="60"/>
      <c r="U166" s="60"/>
      <c r="V166" s="60"/>
      <c r="W166" s="60"/>
      <c r="X166" s="60"/>
      <c r="Y166" s="60"/>
      <c r="Z166" s="60"/>
    </row>
    <row r="167" ht="12.75" customHeight="1">
      <c r="A167" s="60"/>
      <c r="B167" s="212"/>
      <c r="C167" s="214" t="s">
        <v>2101</v>
      </c>
      <c r="D167" s="120"/>
      <c r="E167" s="120"/>
      <c r="F167" s="120"/>
      <c r="G167" s="120"/>
      <c r="H167" s="215"/>
      <c r="I167" s="122">
        <v>148.0</v>
      </c>
      <c r="J167" s="196">
        <f t="shared" ref="J167:K167" si="43">J73-J165+J166</f>
        <v>58847</v>
      </c>
      <c r="K167" s="196">
        <f t="shared" si="43"/>
        <v>107655</v>
      </c>
      <c r="L167" s="197">
        <f t="shared" si="20"/>
        <v>182.9405067</v>
      </c>
      <c r="M167" s="60"/>
      <c r="N167" s="60"/>
      <c r="O167" s="60"/>
      <c r="P167" s="60"/>
      <c r="Q167" s="60"/>
      <c r="R167" s="60"/>
      <c r="S167" s="60"/>
      <c r="T167" s="60"/>
      <c r="U167" s="60"/>
      <c r="V167" s="60"/>
      <c r="W167" s="60"/>
      <c r="X167" s="60"/>
      <c r="Y167" s="60"/>
      <c r="Z167" s="60"/>
    </row>
    <row r="168" ht="12.75" customHeight="1">
      <c r="A168" s="60"/>
      <c r="B168" s="212"/>
      <c r="C168" s="214" t="s">
        <v>2102</v>
      </c>
      <c r="D168" s="120"/>
      <c r="E168" s="120"/>
      <c r="F168" s="120"/>
      <c r="G168" s="120"/>
      <c r="H168" s="215"/>
      <c r="I168" s="122">
        <v>149.0</v>
      </c>
      <c r="J168" s="196">
        <f t="shared" ref="J168:K168" si="44">IF(J19&gt;=J167,J19-J167,0)</f>
        <v>0</v>
      </c>
      <c r="K168" s="196">
        <f t="shared" si="44"/>
        <v>0</v>
      </c>
      <c r="L168" s="197" t="str">
        <f t="shared" si="20"/>
        <v>-</v>
      </c>
      <c r="M168" s="60"/>
      <c r="N168" s="60"/>
      <c r="O168" s="60"/>
      <c r="P168" s="60"/>
      <c r="Q168" s="60"/>
      <c r="R168" s="60"/>
      <c r="S168" s="60"/>
      <c r="T168" s="60"/>
      <c r="U168" s="60"/>
      <c r="V168" s="60"/>
      <c r="W168" s="60"/>
      <c r="X168" s="60"/>
      <c r="Y168" s="60"/>
      <c r="Z168" s="60"/>
    </row>
    <row r="169" ht="12.75" customHeight="1">
      <c r="A169" s="60"/>
      <c r="B169" s="212"/>
      <c r="C169" s="214" t="s">
        <v>2103</v>
      </c>
      <c r="D169" s="120"/>
      <c r="E169" s="120"/>
      <c r="F169" s="120"/>
      <c r="G169" s="120"/>
      <c r="H169" s="215"/>
      <c r="I169" s="122">
        <v>150.0</v>
      </c>
      <c r="J169" s="196">
        <f t="shared" ref="J169:K169" si="45">IF(J167&gt;=J19,J167-J19,0)</f>
        <v>3047</v>
      </c>
      <c r="K169" s="196">
        <f t="shared" si="45"/>
        <v>7869</v>
      </c>
      <c r="L169" s="197">
        <f t="shared" si="20"/>
        <v>258.2540203</v>
      </c>
      <c r="M169" s="60"/>
      <c r="N169" s="60"/>
      <c r="O169" s="60"/>
      <c r="P169" s="60"/>
      <c r="Q169" s="60"/>
      <c r="R169" s="60"/>
      <c r="S169" s="60"/>
      <c r="T169" s="60"/>
      <c r="U169" s="60"/>
      <c r="V169" s="60"/>
      <c r="W169" s="60"/>
      <c r="X169" s="60"/>
      <c r="Y169" s="60"/>
      <c r="Z169" s="60"/>
    </row>
    <row r="170" ht="12.75" customHeight="1">
      <c r="A170" s="60"/>
      <c r="B170" s="212">
        <v>5221.0</v>
      </c>
      <c r="C170" s="214" t="s">
        <v>2104</v>
      </c>
      <c r="D170" s="120"/>
      <c r="E170" s="120"/>
      <c r="F170" s="120"/>
      <c r="G170" s="120"/>
      <c r="H170" s="215"/>
      <c r="I170" s="122">
        <v>151.0</v>
      </c>
      <c r="J170" s="196">
        <v>34289.0</v>
      </c>
      <c r="K170" s="196">
        <v>31242.0</v>
      </c>
      <c r="L170" s="197">
        <f t="shared" si="20"/>
        <v>91.11376826</v>
      </c>
      <c r="M170" s="60"/>
      <c r="N170" s="60"/>
      <c r="O170" s="60"/>
      <c r="P170" s="60"/>
      <c r="Q170" s="60"/>
      <c r="R170" s="60"/>
      <c r="S170" s="60"/>
      <c r="T170" s="60"/>
      <c r="U170" s="60"/>
      <c r="V170" s="60"/>
      <c r="W170" s="60"/>
      <c r="X170" s="60"/>
      <c r="Y170" s="60"/>
      <c r="Z170" s="60"/>
    </row>
    <row r="171" ht="12.75" customHeight="1">
      <c r="A171" s="60"/>
      <c r="B171" s="212">
        <v>5222.0</v>
      </c>
      <c r="C171" s="214" t="s">
        <v>2105</v>
      </c>
      <c r="D171" s="120"/>
      <c r="E171" s="120"/>
      <c r="F171" s="120"/>
      <c r="G171" s="120"/>
      <c r="H171" s="215"/>
      <c r="I171" s="122">
        <v>152.0</v>
      </c>
      <c r="J171" s="196">
        <v>0.0</v>
      </c>
      <c r="K171" s="196">
        <v>0.0</v>
      </c>
      <c r="L171" s="197" t="str">
        <f t="shared" si="20"/>
        <v>-</v>
      </c>
      <c r="M171" s="60"/>
      <c r="N171" s="60"/>
      <c r="O171" s="60"/>
      <c r="P171" s="60"/>
      <c r="Q171" s="60"/>
      <c r="R171" s="60"/>
      <c r="S171" s="60"/>
      <c r="T171" s="60"/>
      <c r="U171" s="60"/>
      <c r="V171" s="60"/>
      <c r="W171" s="60"/>
      <c r="X171" s="60"/>
      <c r="Y171" s="60"/>
      <c r="Z171" s="60"/>
    </row>
    <row r="172" ht="12.75" customHeight="1">
      <c r="A172" s="60"/>
      <c r="B172" s="212"/>
      <c r="C172" s="214" t="s">
        <v>2106</v>
      </c>
      <c r="D172" s="120"/>
      <c r="E172" s="120"/>
      <c r="F172" s="120"/>
      <c r="G172" s="120"/>
      <c r="H172" s="215"/>
      <c r="I172" s="122">
        <v>153.0</v>
      </c>
      <c r="J172" s="196">
        <v>0.0</v>
      </c>
      <c r="K172" s="196">
        <v>0.0</v>
      </c>
      <c r="L172" s="197" t="str">
        <f t="shared" si="20"/>
        <v>-</v>
      </c>
      <c r="M172" s="60"/>
      <c r="N172" s="60"/>
      <c r="O172" s="60"/>
      <c r="P172" s="60"/>
      <c r="Q172" s="60"/>
      <c r="R172" s="60"/>
      <c r="S172" s="60"/>
      <c r="T172" s="60"/>
      <c r="U172" s="60"/>
      <c r="V172" s="60"/>
      <c r="W172" s="60"/>
      <c r="X172" s="60"/>
      <c r="Y172" s="60"/>
      <c r="Z172" s="60"/>
    </row>
    <row r="173" ht="12.75" customHeight="1">
      <c r="A173" s="60"/>
      <c r="B173" s="212"/>
      <c r="C173" s="214" t="s">
        <v>2107</v>
      </c>
      <c r="D173" s="120"/>
      <c r="E173" s="120"/>
      <c r="F173" s="120"/>
      <c r="G173" s="120"/>
      <c r="H173" s="215"/>
      <c r="I173" s="122">
        <v>154.0</v>
      </c>
      <c r="J173" s="196">
        <f t="shared" ref="J173:K173" si="46">IF(J168+J170-J169-J171-J172&gt;=0,J168+J170-J169-J171-J172,0)</f>
        <v>31242</v>
      </c>
      <c r="K173" s="196">
        <f t="shared" si="46"/>
        <v>23373</v>
      </c>
      <c r="L173" s="197">
        <f t="shared" si="20"/>
        <v>74.81275206</v>
      </c>
      <c r="M173" s="60"/>
      <c r="N173" s="60"/>
      <c r="O173" s="60"/>
      <c r="P173" s="60"/>
      <c r="Q173" s="60"/>
      <c r="R173" s="60"/>
      <c r="S173" s="60"/>
      <c r="T173" s="60"/>
      <c r="U173" s="60"/>
      <c r="V173" s="60"/>
      <c r="W173" s="60"/>
      <c r="X173" s="60"/>
      <c r="Y173" s="60"/>
      <c r="Z173" s="60"/>
    </row>
    <row r="174" ht="12.75" customHeight="1">
      <c r="A174" s="60"/>
      <c r="B174" s="217"/>
      <c r="C174" s="214" t="s">
        <v>2108</v>
      </c>
      <c r="D174" s="120"/>
      <c r="E174" s="120"/>
      <c r="F174" s="120"/>
      <c r="G174" s="120"/>
      <c r="H174" s="215"/>
      <c r="I174" s="122">
        <v>155.0</v>
      </c>
      <c r="J174" s="206">
        <f t="shared" ref="J174:K174" si="47">IF(J169+J171-J168-J170+J172&gt;=0,J169+J171-J168-J170+J172,0)</f>
        <v>0</v>
      </c>
      <c r="K174" s="206">
        <f t="shared" si="47"/>
        <v>0</v>
      </c>
      <c r="L174" s="207" t="str">
        <f t="shared" si="20"/>
        <v>-</v>
      </c>
      <c r="M174" s="60"/>
      <c r="N174" s="60"/>
      <c r="O174" s="60"/>
      <c r="P174" s="60"/>
      <c r="Q174" s="60"/>
      <c r="R174" s="60"/>
      <c r="S174" s="60"/>
      <c r="T174" s="60"/>
      <c r="U174" s="60"/>
      <c r="V174" s="60"/>
      <c r="W174" s="60"/>
      <c r="X174" s="60"/>
      <c r="Y174" s="60"/>
      <c r="Z174" s="60"/>
    </row>
    <row r="175" ht="12.75" customHeight="1">
      <c r="A175" s="60"/>
      <c r="B175" s="187" t="s">
        <v>2109</v>
      </c>
      <c r="C175" s="28"/>
      <c r="D175" s="28"/>
      <c r="E175" s="28"/>
      <c r="F175" s="28"/>
      <c r="G175" s="28"/>
      <c r="H175" s="28"/>
      <c r="I175" s="28"/>
      <c r="J175" s="28"/>
      <c r="K175" s="28"/>
      <c r="L175" s="29"/>
      <c r="M175" s="60"/>
      <c r="N175" s="60"/>
      <c r="O175" s="60"/>
      <c r="P175" s="60"/>
      <c r="Q175" s="60"/>
      <c r="R175" s="60"/>
      <c r="S175" s="60"/>
      <c r="T175" s="60"/>
      <c r="U175" s="60"/>
      <c r="V175" s="60"/>
      <c r="W175" s="60"/>
      <c r="X175" s="60"/>
      <c r="Y175" s="60"/>
      <c r="Z175" s="60"/>
    </row>
    <row r="176" ht="12.75" customHeight="1">
      <c r="A176" s="60"/>
      <c r="B176" s="208">
        <v>11.0</v>
      </c>
      <c r="C176" s="218" t="s">
        <v>2110</v>
      </c>
      <c r="D176" s="108"/>
      <c r="E176" s="108"/>
      <c r="F176" s="108"/>
      <c r="G176" s="108"/>
      <c r="H176" s="219"/>
      <c r="I176" s="110">
        <v>156.0</v>
      </c>
      <c r="J176" s="192">
        <v>18910.0</v>
      </c>
      <c r="K176" s="192">
        <v>17491.0</v>
      </c>
      <c r="L176" s="193">
        <f t="shared" ref="L176:L183" si="48">IF(J176&gt;0,IF(K176/J176&gt;=100,"&gt;&gt;100",K176/J176*100),"-")</f>
        <v>92.49603384</v>
      </c>
      <c r="M176" s="60"/>
      <c r="N176" s="60"/>
      <c r="O176" s="60"/>
      <c r="P176" s="60"/>
      <c r="Q176" s="60"/>
      <c r="R176" s="60"/>
      <c r="S176" s="60"/>
      <c r="T176" s="60"/>
      <c r="U176" s="60"/>
      <c r="V176" s="60"/>
      <c r="W176" s="60"/>
      <c r="X176" s="60"/>
      <c r="Y176" s="60"/>
      <c r="Z176" s="60"/>
    </row>
    <row r="177" ht="12.75" customHeight="1">
      <c r="A177" s="60"/>
      <c r="B177" s="220" t="s">
        <v>2111</v>
      </c>
      <c r="C177" s="214" t="s">
        <v>2112</v>
      </c>
      <c r="D177" s="120"/>
      <c r="E177" s="120"/>
      <c r="F177" s="120"/>
      <c r="G177" s="120"/>
      <c r="H177" s="215"/>
      <c r="I177" s="122">
        <v>157.0</v>
      </c>
      <c r="J177" s="196">
        <v>87300.0</v>
      </c>
      <c r="K177" s="196">
        <v>219350.0</v>
      </c>
      <c r="L177" s="197">
        <f t="shared" si="48"/>
        <v>251.2600229</v>
      </c>
      <c r="M177" s="60"/>
      <c r="N177" s="60"/>
      <c r="O177" s="60"/>
      <c r="P177" s="60"/>
      <c r="Q177" s="60"/>
      <c r="R177" s="60"/>
      <c r="S177" s="60"/>
      <c r="T177" s="60"/>
      <c r="U177" s="60"/>
      <c r="V177" s="60"/>
      <c r="W177" s="60"/>
      <c r="X177" s="60"/>
      <c r="Y177" s="60"/>
      <c r="Z177" s="60"/>
    </row>
    <row r="178" ht="12.75" customHeight="1">
      <c r="A178" s="60"/>
      <c r="B178" s="220" t="s">
        <v>2113</v>
      </c>
      <c r="C178" s="214" t="s">
        <v>2114</v>
      </c>
      <c r="D178" s="120"/>
      <c r="E178" s="120"/>
      <c r="F178" s="120"/>
      <c r="G178" s="120"/>
      <c r="H178" s="215"/>
      <c r="I178" s="122">
        <v>158.0</v>
      </c>
      <c r="J178" s="196">
        <v>88719.0</v>
      </c>
      <c r="K178" s="196">
        <v>227188.0</v>
      </c>
      <c r="L178" s="197">
        <f t="shared" si="48"/>
        <v>256.0759251</v>
      </c>
      <c r="M178" s="60"/>
      <c r="N178" s="60"/>
      <c r="O178" s="60"/>
      <c r="P178" s="60"/>
      <c r="Q178" s="60"/>
      <c r="R178" s="60"/>
      <c r="S178" s="60"/>
      <c r="T178" s="60"/>
      <c r="U178" s="60"/>
      <c r="V178" s="60"/>
      <c r="W178" s="60"/>
      <c r="X178" s="60"/>
      <c r="Y178" s="60"/>
      <c r="Z178" s="60"/>
    </row>
    <row r="179" ht="12.75" customHeight="1">
      <c r="A179" s="60"/>
      <c r="B179" s="212">
        <v>11.0</v>
      </c>
      <c r="C179" s="213" t="s">
        <v>2115</v>
      </c>
      <c r="D179" s="199"/>
      <c r="E179" s="199"/>
      <c r="F179" s="199"/>
      <c r="G179" s="199"/>
      <c r="H179" s="200"/>
      <c r="I179" s="122">
        <v>159.0</v>
      </c>
      <c r="J179" s="196">
        <f t="shared" ref="J179:K179" si="49">J176+J177-J178</f>
        <v>17491</v>
      </c>
      <c r="K179" s="196">
        <f t="shared" si="49"/>
        <v>9653</v>
      </c>
      <c r="L179" s="197">
        <f t="shared" si="48"/>
        <v>55.1883826</v>
      </c>
      <c r="M179" s="60"/>
      <c r="N179" s="60"/>
      <c r="O179" s="60"/>
      <c r="P179" s="60"/>
      <c r="Q179" s="60"/>
      <c r="R179" s="60"/>
      <c r="S179" s="60"/>
      <c r="T179" s="60"/>
      <c r="U179" s="60"/>
      <c r="V179" s="60"/>
      <c r="W179" s="60"/>
      <c r="X179" s="60"/>
      <c r="Y179" s="60"/>
      <c r="Z179" s="60"/>
    </row>
    <row r="180" ht="12.75" customHeight="1">
      <c r="A180" s="60"/>
      <c r="B180" s="212"/>
      <c r="C180" s="214" t="s">
        <v>2116</v>
      </c>
      <c r="D180" s="120"/>
      <c r="E180" s="120"/>
      <c r="F180" s="120"/>
      <c r="G180" s="120"/>
      <c r="H180" s="215"/>
      <c r="I180" s="122">
        <v>160.0</v>
      </c>
      <c r="J180" s="196">
        <v>0.0</v>
      </c>
      <c r="K180" s="196">
        <v>0.0</v>
      </c>
      <c r="L180" s="197" t="str">
        <f t="shared" si="48"/>
        <v>-</v>
      </c>
      <c r="M180" s="60"/>
      <c r="N180" s="60"/>
      <c r="O180" s="60"/>
      <c r="P180" s="60"/>
      <c r="Q180" s="60"/>
      <c r="R180" s="60"/>
      <c r="S180" s="60"/>
      <c r="T180" s="60"/>
      <c r="U180" s="60"/>
      <c r="V180" s="60"/>
      <c r="W180" s="60"/>
      <c r="X180" s="60"/>
      <c r="Y180" s="60"/>
      <c r="Z180" s="60"/>
    </row>
    <row r="181" ht="12.75" customHeight="1">
      <c r="A181" s="60"/>
      <c r="B181" s="212"/>
      <c r="C181" s="214" t="s">
        <v>2117</v>
      </c>
      <c r="D181" s="120"/>
      <c r="E181" s="120"/>
      <c r="F181" s="120"/>
      <c r="G181" s="120"/>
      <c r="H181" s="215"/>
      <c r="I181" s="122">
        <v>161.0</v>
      </c>
      <c r="J181" s="196">
        <v>0.0</v>
      </c>
      <c r="K181" s="196">
        <v>0.0</v>
      </c>
      <c r="L181" s="197" t="str">
        <f t="shared" si="48"/>
        <v>-</v>
      </c>
      <c r="M181" s="60"/>
      <c r="N181" s="60"/>
      <c r="O181" s="60"/>
      <c r="P181" s="60"/>
      <c r="Q181" s="60"/>
      <c r="R181" s="60"/>
      <c r="S181" s="60"/>
      <c r="T181" s="60"/>
      <c r="U181" s="60"/>
      <c r="V181" s="60"/>
      <c r="W181" s="60"/>
      <c r="X181" s="60"/>
      <c r="Y181" s="60"/>
      <c r="Z181" s="60"/>
    </row>
    <row r="182" ht="12.75" customHeight="1">
      <c r="A182" s="60"/>
      <c r="B182" s="212"/>
      <c r="C182" s="214" t="s">
        <v>2118</v>
      </c>
      <c r="D182" s="120"/>
      <c r="E182" s="120"/>
      <c r="F182" s="120"/>
      <c r="G182" s="120"/>
      <c r="H182" s="215"/>
      <c r="I182" s="122">
        <v>162.0</v>
      </c>
      <c r="J182" s="196">
        <v>0.0</v>
      </c>
      <c r="K182" s="196">
        <v>0.0</v>
      </c>
      <c r="L182" s="197" t="str">
        <f t="shared" si="48"/>
        <v>-</v>
      </c>
      <c r="M182" s="60"/>
      <c r="N182" s="60"/>
      <c r="O182" s="60"/>
      <c r="P182" s="60"/>
      <c r="Q182" s="60"/>
      <c r="R182" s="60"/>
      <c r="S182" s="60"/>
      <c r="T182" s="60"/>
      <c r="U182" s="60"/>
      <c r="V182" s="60"/>
      <c r="W182" s="60"/>
      <c r="X182" s="60"/>
      <c r="Y182" s="60"/>
      <c r="Z182" s="60"/>
    </row>
    <row r="183" ht="12.75" customHeight="1">
      <c r="A183" s="60"/>
      <c r="B183" s="217"/>
      <c r="C183" s="221" t="s">
        <v>2119</v>
      </c>
      <c r="D183" s="114"/>
      <c r="E183" s="114"/>
      <c r="F183" s="114"/>
      <c r="G183" s="114"/>
      <c r="H183" s="222"/>
      <c r="I183" s="116">
        <v>163.0</v>
      </c>
      <c r="J183" s="206">
        <v>0.0</v>
      </c>
      <c r="K183" s="206">
        <v>0.0</v>
      </c>
      <c r="L183" s="207" t="str">
        <f t="shared" si="48"/>
        <v>-</v>
      </c>
      <c r="M183" s="60"/>
      <c r="N183" s="60"/>
      <c r="O183" s="60"/>
      <c r="P183" s="60"/>
      <c r="Q183" s="60"/>
      <c r="R183" s="60"/>
      <c r="S183" s="60"/>
      <c r="T183" s="60"/>
      <c r="U183" s="60"/>
      <c r="V183" s="60"/>
      <c r="W183" s="60"/>
      <c r="X183" s="60"/>
      <c r="Y183" s="60"/>
      <c r="Z183" s="60"/>
    </row>
    <row r="184" ht="12.75" customHeight="1">
      <c r="A184" s="60"/>
      <c r="B184" s="223" t="s">
        <v>2120</v>
      </c>
      <c r="C184" s="33"/>
      <c r="D184" s="33"/>
      <c r="E184" s="33"/>
      <c r="F184" s="33"/>
      <c r="G184" s="33"/>
      <c r="H184" s="224"/>
      <c r="I184" s="225" t="s">
        <v>26</v>
      </c>
      <c r="J184" s="226" t="s">
        <v>2121</v>
      </c>
      <c r="K184" s="227"/>
      <c r="L184" s="228" t="s">
        <v>1956</v>
      </c>
      <c r="M184" s="60"/>
      <c r="N184" s="60"/>
      <c r="O184" s="60"/>
      <c r="P184" s="60"/>
      <c r="Q184" s="60"/>
      <c r="R184" s="60"/>
      <c r="S184" s="60"/>
      <c r="T184" s="60"/>
      <c r="U184" s="60"/>
      <c r="V184" s="60"/>
      <c r="W184" s="60"/>
      <c r="X184" s="60"/>
      <c r="Y184" s="60"/>
      <c r="Z184" s="60"/>
    </row>
    <row r="185" ht="22.5" customHeight="1">
      <c r="A185" s="60"/>
      <c r="B185" s="229"/>
      <c r="C185" s="230"/>
      <c r="D185" s="230"/>
      <c r="E185" s="230"/>
      <c r="F185" s="230"/>
      <c r="G185" s="230"/>
      <c r="H185" s="231"/>
      <c r="I185" s="232"/>
      <c r="J185" s="233" t="s">
        <v>2122</v>
      </c>
      <c r="K185" s="233" t="s">
        <v>2123</v>
      </c>
      <c r="L185" s="234"/>
      <c r="M185" s="60"/>
      <c r="N185" s="60"/>
      <c r="O185" s="60"/>
      <c r="P185" s="60"/>
      <c r="Q185" s="60"/>
      <c r="R185" s="60"/>
      <c r="S185" s="60"/>
      <c r="T185" s="60"/>
      <c r="U185" s="60"/>
      <c r="V185" s="60"/>
      <c r="W185" s="60"/>
      <c r="X185" s="60"/>
      <c r="Y185" s="60"/>
      <c r="Z185" s="60"/>
    </row>
    <row r="186" ht="12.75" customHeight="1">
      <c r="A186" s="60"/>
      <c r="B186" s="208" t="s">
        <v>2124</v>
      </c>
      <c r="C186" s="218" t="s">
        <v>2125</v>
      </c>
      <c r="D186" s="108"/>
      <c r="E186" s="108"/>
      <c r="F186" s="108"/>
      <c r="G186" s="108"/>
      <c r="H186" s="219"/>
      <c r="I186" s="110">
        <v>164.0</v>
      </c>
      <c r="J186" s="192">
        <v>0.0</v>
      </c>
      <c r="K186" s="192">
        <v>0.0</v>
      </c>
      <c r="L186" s="193" t="str">
        <f t="shared" ref="L186:L191" si="50">IF(J186&gt;0,IF(K186/J186&gt;=100,"&gt;&gt;100",K186/J186*100),"-")</f>
        <v>-</v>
      </c>
      <c r="M186" s="60"/>
      <c r="N186" s="60"/>
      <c r="O186" s="60"/>
      <c r="P186" s="60"/>
      <c r="Q186" s="60"/>
      <c r="R186" s="60"/>
      <c r="S186" s="60"/>
      <c r="T186" s="60"/>
      <c r="U186" s="60"/>
      <c r="V186" s="60"/>
      <c r="W186" s="60"/>
      <c r="X186" s="60"/>
      <c r="Y186" s="60"/>
      <c r="Z186" s="60"/>
    </row>
    <row r="187" ht="12.75" customHeight="1">
      <c r="A187" s="60"/>
      <c r="B187" s="212" t="s">
        <v>2126</v>
      </c>
      <c r="C187" s="214" t="s">
        <v>2127</v>
      </c>
      <c r="D187" s="120"/>
      <c r="E187" s="120"/>
      <c r="F187" s="120"/>
      <c r="G187" s="120"/>
      <c r="H187" s="215"/>
      <c r="I187" s="122">
        <v>165.0</v>
      </c>
      <c r="J187" s="196">
        <v>0.0</v>
      </c>
      <c r="K187" s="196">
        <v>0.0</v>
      </c>
      <c r="L187" s="197" t="str">
        <f t="shared" si="50"/>
        <v>-</v>
      </c>
      <c r="M187" s="60"/>
      <c r="N187" s="60"/>
      <c r="O187" s="60"/>
      <c r="P187" s="60"/>
      <c r="Q187" s="60"/>
      <c r="R187" s="60"/>
      <c r="S187" s="60"/>
      <c r="T187" s="60"/>
      <c r="U187" s="60"/>
      <c r="V187" s="60"/>
      <c r="W187" s="60"/>
      <c r="X187" s="60"/>
      <c r="Y187" s="60"/>
      <c r="Z187" s="60"/>
    </row>
    <row r="188" ht="12.75" customHeight="1">
      <c r="A188" s="60"/>
      <c r="B188" s="212" t="s">
        <v>2128</v>
      </c>
      <c r="C188" s="214" t="s">
        <v>2129</v>
      </c>
      <c r="D188" s="120"/>
      <c r="E188" s="120"/>
      <c r="F188" s="120"/>
      <c r="G188" s="120"/>
      <c r="H188" s="215"/>
      <c r="I188" s="122">
        <v>166.0</v>
      </c>
      <c r="J188" s="196">
        <v>0.0</v>
      </c>
      <c r="K188" s="196">
        <v>0.0</v>
      </c>
      <c r="L188" s="197" t="str">
        <f t="shared" si="50"/>
        <v>-</v>
      </c>
      <c r="M188" s="60"/>
      <c r="N188" s="60"/>
      <c r="O188" s="60"/>
      <c r="P188" s="60"/>
      <c r="Q188" s="60"/>
      <c r="R188" s="60"/>
      <c r="S188" s="60"/>
      <c r="T188" s="60"/>
      <c r="U188" s="60"/>
      <c r="V188" s="60"/>
      <c r="W188" s="60"/>
      <c r="X188" s="60"/>
      <c r="Y188" s="60"/>
      <c r="Z188" s="60"/>
    </row>
    <row r="189" ht="12.75" customHeight="1">
      <c r="A189" s="60"/>
      <c r="B189" s="212" t="s">
        <v>2130</v>
      </c>
      <c r="C189" s="214" t="s">
        <v>2131</v>
      </c>
      <c r="D189" s="120"/>
      <c r="E189" s="120"/>
      <c r="F189" s="120"/>
      <c r="G189" s="120"/>
      <c r="H189" s="215"/>
      <c r="I189" s="122">
        <v>167.0</v>
      </c>
      <c r="J189" s="196">
        <v>0.0</v>
      </c>
      <c r="K189" s="196">
        <v>0.0</v>
      </c>
      <c r="L189" s="197" t="str">
        <f t="shared" si="50"/>
        <v>-</v>
      </c>
      <c r="M189" s="60"/>
      <c r="N189" s="60"/>
      <c r="O189" s="60"/>
      <c r="P189" s="60"/>
      <c r="Q189" s="60"/>
      <c r="R189" s="60"/>
      <c r="S189" s="60"/>
      <c r="T189" s="60"/>
      <c r="U189" s="60"/>
      <c r="V189" s="60"/>
      <c r="W189" s="60"/>
      <c r="X189" s="60"/>
      <c r="Y189" s="60"/>
      <c r="Z189" s="60"/>
    </row>
    <row r="190" ht="12.75" customHeight="1">
      <c r="A190" s="60"/>
      <c r="B190" s="212" t="s">
        <v>2132</v>
      </c>
      <c r="C190" s="214" t="s">
        <v>2133</v>
      </c>
      <c r="D190" s="120"/>
      <c r="E190" s="120"/>
      <c r="F190" s="120"/>
      <c r="G190" s="120"/>
      <c r="H190" s="215"/>
      <c r="I190" s="122">
        <v>168.0</v>
      </c>
      <c r="J190" s="196">
        <v>0.0</v>
      </c>
      <c r="K190" s="196">
        <v>0.0</v>
      </c>
      <c r="L190" s="197" t="str">
        <f t="shared" si="50"/>
        <v>-</v>
      </c>
      <c r="M190" s="60"/>
      <c r="N190" s="60"/>
      <c r="O190" s="60"/>
      <c r="P190" s="60"/>
      <c r="Q190" s="60"/>
      <c r="R190" s="60"/>
      <c r="S190" s="60"/>
      <c r="T190" s="60"/>
      <c r="U190" s="60"/>
      <c r="V190" s="60"/>
      <c r="W190" s="60"/>
      <c r="X190" s="60"/>
      <c r="Y190" s="60"/>
      <c r="Z190" s="60"/>
    </row>
    <row r="191" ht="12.75" customHeight="1">
      <c r="A191" s="60"/>
      <c r="B191" s="217" t="s">
        <v>2134</v>
      </c>
      <c r="C191" s="221" t="s">
        <v>2135</v>
      </c>
      <c r="D191" s="114"/>
      <c r="E191" s="114"/>
      <c r="F191" s="114"/>
      <c r="G191" s="114"/>
      <c r="H191" s="222"/>
      <c r="I191" s="116">
        <v>169.0</v>
      </c>
      <c r="J191" s="206">
        <v>0.0</v>
      </c>
      <c r="K191" s="206">
        <v>0.0</v>
      </c>
      <c r="L191" s="207" t="str">
        <f t="shared" si="50"/>
        <v>-</v>
      </c>
      <c r="M191" s="60"/>
      <c r="N191" s="60"/>
      <c r="O191" s="60"/>
      <c r="P191" s="60"/>
      <c r="Q191" s="60"/>
      <c r="R191" s="60"/>
      <c r="S191" s="60"/>
      <c r="T191" s="60"/>
      <c r="U191" s="60"/>
      <c r="V191" s="60"/>
      <c r="W191" s="60"/>
      <c r="X191" s="60"/>
      <c r="Y191" s="60"/>
      <c r="Z191" s="60"/>
    </row>
    <row r="192" ht="33.75" customHeight="1">
      <c r="A192" s="60"/>
      <c r="B192" s="235" t="s">
        <v>2136</v>
      </c>
      <c r="C192" s="28"/>
      <c r="D192" s="28"/>
      <c r="E192" s="28"/>
      <c r="F192" s="28"/>
      <c r="G192" s="28"/>
      <c r="H192" s="181"/>
      <c r="I192" s="182" t="s">
        <v>26</v>
      </c>
      <c r="J192" s="3" t="s">
        <v>116</v>
      </c>
      <c r="K192" s="3" t="s">
        <v>2137</v>
      </c>
      <c r="L192" s="183" t="s">
        <v>1956</v>
      </c>
      <c r="M192" s="60"/>
      <c r="N192" s="60"/>
      <c r="O192" s="60"/>
      <c r="P192" s="60"/>
      <c r="Q192" s="60"/>
      <c r="R192" s="60"/>
      <c r="S192" s="60"/>
      <c r="T192" s="60"/>
      <c r="U192" s="60"/>
      <c r="V192" s="60"/>
      <c r="W192" s="60"/>
      <c r="X192" s="60"/>
      <c r="Y192" s="60"/>
      <c r="Z192" s="60"/>
    </row>
    <row r="193" ht="12.75" customHeight="1">
      <c r="A193" s="60"/>
      <c r="B193" s="208"/>
      <c r="C193" s="218" t="s">
        <v>2138</v>
      </c>
      <c r="D193" s="108"/>
      <c r="E193" s="108"/>
      <c r="F193" s="108"/>
      <c r="G193" s="108"/>
      <c r="H193" s="219"/>
      <c r="I193" s="110">
        <v>170.0</v>
      </c>
      <c r="J193" s="192">
        <v>0.0</v>
      </c>
      <c r="K193" s="192">
        <v>0.0</v>
      </c>
      <c r="L193" s="193" t="str">
        <f t="shared" ref="L193:L194" si="52">IF(J193&gt;0,IF(K193/J193&gt;=100,"&gt;&gt;100",K193/J193*100),"-")</f>
        <v>-</v>
      </c>
      <c r="M193" s="60"/>
      <c r="N193" s="60"/>
      <c r="O193" s="60"/>
      <c r="P193" s="60"/>
      <c r="Q193" s="60"/>
      <c r="R193" s="60"/>
      <c r="S193" s="60"/>
      <c r="T193" s="60"/>
      <c r="U193" s="60"/>
      <c r="V193" s="60"/>
      <c r="W193" s="60"/>
      <c r="X193" s="60"/>
      <c r="Y193" s="60"/>
      <c r="Z193" s="60"/>
    </row>
    <row r="194" ht="12.75" customHeight="1">
      <c r="A194" s="60"/>
      <c r="B194" s="217"/>
      <c r="C194" s="221" t="s">
        <v>2139</v>
      </c>
      <c r="D194" s="114"/>
      <c r="E194" s="114"/>
      <c r="F194" s="114"/>
      <c r="G194" s="114"/>
      <c r="H194" s="115"/>
      <c r="I194" s="116">
        <v>171.0</v>
      </c>
      <c r="J194" s="206">
        <f t="shared" ref="J194:K194" si="51">SUM(J180:J183,J186:J191,J193)</f>
        <v>0</v>
      </c>
      <c r="K194" s="206">
        <f t="shared" si="51"/>
        <v>0</v>
      </c>
      <c r="L194" s="207" t="str">
        <f t="shared" si="52"/>
        <v>-</v>
      </c>
      <c r="M194" s="60"/>
      <c r="N194" s="60"/>
      <c r="O194" s="60"/>
      <c r="P194" s="60"/>
      <c r="Q194" s="60"/>
      <c r="R194" s="60"/>
      <c r="S194" s="60"/>
      <c r="T194" s="60"/>
      <c r="U194" s="60"/>
      <c r="V194" s="60"/>
      <c r="W194" s="60"/>
      <c r="X194" s="60"/>
      <c r="Y194" s="60"/>
      <c r="Z194" s="60"/>
    </row>
    <row r="195" ht="14.25" customHeight="1">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ht="14.25" customHeight="1">
      <c r="A196" s="143"/>
      <c r="B196" s="92"/>
      <c r="E196" s="236"/>
      <c r="I196" s="1"/>
      <c r="J196" s="237" t="s">
        <v>184</v>
      </c>
      <c r="M196" s="143"/>
      <c r="N196" s="143"/>
      <c r="O196" s="143"/>
      <c r="P196" s="143"/>
      <c r="Q196" s="143"/>
      <c r="R196" s="143"/>
      <c r="S196" s="143"/>
      <c r="T196" s="143"/>
      <c r="U196" s="143"/>
      <c r="V196" s="143"/>
      <c r="W196" s="143"/>
      <c r="X196" s="143"/>
      <c r="Y196" s="143"/>
      <c r="Z196" s="143"/>
    </row>
    <row r="197" ht="14.25" customHeight="1">
      <c r="A197" s="143"/>
      <c r="B197" s="238"/>
      <c r="C197" s="238"/>
      <c r="D197" s="238"/>
      <c r="E197" s="60"/>
      <c r="F197" s="60"/>
      <c r="G197" s="60"/>
      <c r="H197" s="60"/>
      <c r="I197" s="60"/>
      <c r="J197" s="60"/>
      <c r="K197" s="239"/>
      <c r="L197" s="60"/>
      <c r="M197" s="143"/>
      <c r="N197" s="143"/>
      <c r="O197" s="143"/>
      <c r="P197" s="143"/>
      <c r="Q197" s="143"/>
      <c r="R197" s="143"/>
      <c r="S197" s="143"/>
      <c r="T197" s="143"/>
      <c r="U197" s="143"/>
      <c r="V197" s="143"/>
      <c r="W197" s="143"/>
      <c r="X197" s="143"/>
      <c r="Y197" s="143"/>
      <c r="Z197" s="143"/>
    </row>
    <row r="198" ht="15.0" customHeight="1">
      <c r="A198" s="143"/>
      <c r="B198" s="91" t="s">
        <v>182</v>
      </c>
      <c r="C198" s="91"/>
      <c r="D198" s="240" t="str">
        <f>IF(RefStr!N4=1,IF(RefStr!D39&lt;&gt;"",RefStr!D39,""),"")</f>
        <v>GORAN ĐAKOVIĆ</v>
      </c>
      <c r="E198" s="241"/>
      <c r="F198" s="241"/>
      <c r="G198" s="241"/>
      <c r="H198" s="241"/>
      <c r="I198" s="60"/>
      <c r="J198" s="242"/>
      <c r="K198" s="241"/>
      <c r="L198" s="241"/>
      <c r="M198" s="143"/>
      <c r="N198" s="143"/>
      <c r="O198" s="143"/>
      <c r="P198" s="143"/>
      <c r="Q198" s="143"/>
      <c r="R198" s="143"/>
      <c r="S198" s="143"/>
      <c r="T198" s="143"/>
      <c r="U198" s="143"/>
      <c r="V198" s="143"/>
      <c r="W198" s="143"/>
      <c r="X198" s="143"/>
      <c r="Y198" s="143"/>
      <c r="Z198" s="143"/>
    </row>
    <row r="199" ht="15.0" customHeight="1">
      <c r="A199" s="143"/>
      <c r="B199" s="243" t="s">
        <v>193</v>
      </c>
      <c r="D199" s="244" t="str">
        <f>IF(RefStr!N4=1,IF(RefStr!D41&lt;&gt;"",RefStr!D41,""),"")</f>
        <v>31.12.2022</v>
      </c>
      <c r="E199" s="243"/>
      <c r="F199" s="243"/>
      <c r="G199" s="243"/>
      <c r="H199" s="239"/>
      <c r="I199" s="1"/>
      <c r="J199" s="1"/>
      <c r="K199" s="239"/>
      <c r="L199" s="1"/>
      <c r="M199" s="143"/>
      <c r="N199" s="143"/>
      <c r="O199" s="143"/>
      <c r="P199" s="143"/>
      <c r="Q199" s="143"/>
      <c r="R199" s="143"/>
      <c r="S199" s="143"/>
      <c r="T199" s="143"/>
      <c r="U199" s="143"/>
      <c r="V199" s="143"/>
      <c r="W199" s="143"/>
      <c r="X199" s="143"/>
      <c r="Y199" s="143"/>
      <c r="Z199" s="143"/>
    </row>
    <row r="200" ht="15.0" customHeight="1">
      <c r="A200" s="143"/>
      <c r="B200" s="92" t="s">
        <v>203</v>
      </c>
      <c r="D200" s="240" t="str">
        <f>IF(RefStr!N4=1,IF(RefStr!D43&lt;&gt;"",RefStr!D43,""),"")</f>
        <v>SANJA KOPF</v>
      </c>
      <c r="E200" s="245"/>
      <c r="F200" s="245"/>
      <c r="G200" s="245"/>
      <c r="H200" s="91"/>
      <c r="I200" s="91"/>
      <c r="J200" s="91"/>
      <c r="K200" s="91"/>
      <c r="L200" s="91"/>
      <c r="M200" s="143"/>
      <c r="N200" s="143"/>
      <c r="O200" s="143"/>
      <c r="P200" s="143"/>
      <c r="Q200" s="143"/>
      <c r="R200" s="143"/>
      <c r="S200" s="143"/>
      <c r="T200" s="143"/>
      <c r="U200" s="143"/>
      <c r="V200" s="143"/>
      <c r="W200" s="143"/>
      <c r="X200" s="143"/>
      <c r="Y200" s="143"/>
      <c r="Z200" s="143"/>
    </row>
    <row r="201" ht="15.0" customHeight="1">
      <c r="A201" s="143"/>
      <c r="B201" s="243" t="s">
        <v>2140</v>
      </c>
      <c r="D201" s="246" t="str">
        <f>IF(RefStr!N4=1,IF(RefStr!D45&lt;&gt;"",RefStr!D45,""),"")</f>
        <v>031369100</v>
      </c>
      <c r="E201" s="247"/>
      <c r="F201" s="91"/>
      <c r="G201" s="143"/>
      <c r="H201" s="143"/>
      <c r="I201" s="143"/>
      <c r="J201" s="143"/>
      <c r="K201" s="143"/>
      <c r="L201" s="143"/>
      <c r="M201" s="143"/>
      <c r="N201" s="143"/>
      <c r="O201" s="143"/>
      <c r="P201" s="143"/>
      <c r="Q201" s="143"/>
      <c r="R201" s="143"/>
      <c r="S201" s="143"/>
      <c r="T201" s="143"/>
      <c r="U201" s="143"/>
      <c r="V201" s="143"/>
      <c r="W201" s="143"/>
      <c r="X201" s="143"/>
      <c r="Y201" s="143"/>
      <c r="Z201" s="143"/>
    </row>
    <row r="202" ht="15.0" customHeight="1">
      <c r="A202" s="143"/>
      <c r="B202" s="243" t="s">
        <v>223</v>
      </c>
      <c r="D202" s="248" t="str">
        <f>IF(RefStr!N4=1,IF(RefStr!D47&lt;&gt;"",RefStr!D47,""),"")</f>
        <v>031368696</v>
      </c>
      <c r="E202" s="247"/>
      <c r="F202" s="249"/>
      <c r="G202" s="249"/>
      <c r="H202" s="249"/>
      <c r="I202" s="249"/>
      <c r="J202" s="249"/>
      <c r="K202" s="143"/>
      <c r="L202" s="143"/>
      <c r="M202" s="143"/>
      <c r="N202" s="143"/>
      <c r="O202" s="143"/>
      <c r="P202" s="143"/>
      <c r="Q202" s="143"/>
      <c r="R202" s="143"/>
      <c r="S202" s="143"/>
      <c r="T202" s="143"/>
      <c r="U202" s="143"/>
      <c r="V202" s="143"/>
      <c r="W202" s="143"/>
      <c r="X202" s="143"/>
      <c r="Y202" s="143"/>
      <c r="Z202" s="143"/>
    </row>
    <row r="203" ht="15.0" customHeight="1">
      <c r="A203" s="143"/>
      <c r="B203" s="243" t="s">
        <v>233</v>
      </c>
      <c r="D203" s="250" t="str">
        <f>IF(RefStr!N4=1,IF(RefStr!D49&lt;&gt;"",RefStr!D49,""),"")</f>
        <v>radiusdo@inet.hr</v>
      </c>
      <c r="E203" s="241"/>
      <c r="F203" s="241"/>
      <c r="G203" s="241"/>
      <c r="H203" s="249"/>
      <c r="I203" s="249"/>
      <c r="J203" s="249"/>
      <c r="K203" s="249"/>
      <c r="L203" s="249"/>
      <c r="M203" s="143"/>
      <c r="N203" s="143"/>
      <c r="O203" s="143"/>
      <c r="P203" s="143"/>
      <c r="Q203" s="143"/>
      <c r="R203" s="143"/>
      <c r="S203" s="143"/>
      <c r="T203" s="143"/>
      <c r="U203" s="143"/>
      <c r="V203" s="143"/>
      <c r="W203" s="143"/>
      <c r="X203" s="143"/>
      <c r="Y203" s="143"/>
      <c r="Z203" s="143"/>
    </row>
    <row r="204" ht="12.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ht="12.75" hidden="1"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ht="12.75" hidden="1"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ht="12.75" hidden="1"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ht="12.75" hidden="1"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ht="12.75" hidden="1"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ht="12.75" hidden="1"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ht="12.75" hidden="1"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ht="12.75" hidden="1"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ht="12.75" hidden="1"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ht="12.75" hidden="1"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ht="12.75" hidden="1"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ht="12.75" hidden="1"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ht="12.75" hidden="1"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ht="12.75" hidden="1"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ht="12.75" hidden="1"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ht="12.75" hidden="1"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ht="12.75" hidden="1"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ht="12.75" hidden="1"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ht="12.75" hidden="1"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ht="12.75" hidden="1"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ht="12.75" hidden="1"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ht="12.75" hidden="1"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ht="12.75" hidden="1"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ht="12.75" hidden="1"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ht="12.75" hidden="1"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ht="12.75" hidden="1"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ht="12.75" hidden="1"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ht="12.75" hidden="1"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ht="12.75" hidden="1"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ht="12.75" hidden="1"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ht="12.75" hidden="1"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ht="12.75" hidden="1"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ht="12.75" hidden="1"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ht="12.75" hidden="1"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ht="12.75" hidden="1"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ht="12.75" hidden="1"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ht="12.75" hidden="1"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ht="12.75" hidden="1"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ht="12.75" hidden="1"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ht="12.75" hidden="1"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ht="12.75" hidden="1"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ht="12.75" hidden="1"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ht="12.75" hidden="1"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ht="12.75" hidden="1"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ht="12.75" hidden="1"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ht="12.75" hidden="1"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ht="12.75" hidden="1"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ht="12.75" hidden="1"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ht="12.75" hidden="1"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ht="12.75" hidden="1"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ht="12.75" hidden="1"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ht="12.75" hidden="1"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ht="12.75" hidden="1"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ht="12.75" hidden="1"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ht="12.75" hidden="1"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ht="12.75" hidden="1"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ht="12.75" hidden="1"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ht="12.75" hidden="1"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ht="12.75" hidden="1"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ht="12.75" hidden="1"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ht="12.75" hidden="1"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ht="12.75" hidden="1"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ht="12.75" hidden="1"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ht="12.75" hidden="1"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ht="12.75" hidden="1"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ht="12.75" hidden="1"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ht="12.75" hidden="1"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ht="12.75" hidden="1"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ht="12.75" hidden="1"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ht="12.75" hidden="1"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ht="12.75" hidden="1"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ht="12.75" hidden="1"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ht="12.75" hidden="1"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ht="12.75" hidden="1"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ht="12.75" hidden="1"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ht="12.75" hidden="1"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ht="12.75" hidden="1"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ht="12.75" hidden="1"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ht="12.75" hidden="1"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ht="12.75" hidden="1"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ht="12.75" hidden="1"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ht="12.75" hidden="1"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ht="12.75" hidden="1"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ht="12.75" hidden="1"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ht="12.75" hidden="1"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ht="12.75" hidden="1"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ht="12.75" hidden="1"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ht="12.75" hidden="1"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ht="12.75" hidden="1"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ht="12.75" hidden="1"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ht="12.75" hidden="1"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ht="12.75" hidden="1"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ht="12.75" hidden="1"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ht="12.75" hidden="1"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ht="12.75" hidden="1"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ht="12.75" hidden="1"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ht="12.75" hidden="1"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ht="12.75" hidden="1"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ht="12.75" hidden="1"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ht="12.75" hidden="1"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ht="12.75" hidden="1"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ht="12.75" hidden="1"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ht="12.75" hidden="1"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ht="12.75" hidden="1"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ht="12.75" hidden="1"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ht="12.75" hidden="1"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ht="12.75" hidden="1"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ht="12.75" hidden="1"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ht="12.75" hidden="1"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ht="12.75" hidden="1"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ht="12.75" hidden="1"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ht="12.75" hidden="1"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ht="12.75" hidden="1"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ht="12.75" hidden="1"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ht="12.75" hidden="1"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ht="12.75" hidden="1"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ht="12.75" hidden="1"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ht="12.75" hidden="1"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ht="12.75" hidden="1"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ht="12.75" hidden="1"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ht="12.75" hidden="1"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ht="12.75" hidden="1"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ht="12.75" hidden="1"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ht="12.75" hidden="1"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ht="12.75" hidden="1"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ht="12.75" hidden="1"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ht="12.75" hidden="1"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ht="12.75" hidden="1"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ht="12.75" hidden="1"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ht="12.75" hidden="1"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ht="12.75" hidden="1"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ht="12.75" hidden="1"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ht="12.75" hidden="1"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ht="12.75" hidden="1"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ht="12.75" hidden="1"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ht="12.75" hidden="1"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ht="12.75" hidden="1"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ht="12.75" hidden="1"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ht="12.75" hidden="1"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ht="12.75" hidden="1"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ht="12.75" hidden="1"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ht="12.75" hidden="1"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ht="12.75" hidden="1"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ht="12.75" hidden="1"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ht="12.75" hidden="1"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ht="12.75" hidden="1"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ht="12.75" hidden="1"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ht="12.75" hidden="1"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ht="12.75" hidden="1"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ht="12.75" hidden="1"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ht="12.75" hidden="1"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ht="12.75" hidden="1"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ht="12.75" hidden="1"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ht="12.75" hidden="1"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ht="12.75" hidden="1"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ht="12.75" hidden="1"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ht="12.75" hidden="1"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ht="12.75" hidden="1"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ht="12.75" hidden="1"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ht="12.75" hidden="1"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ht="12.75" hidden="1"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ht="12.75" hidden="1"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ht="12.75" hidden="1"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ht="12.75" hidden="1"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ht="12.75" hidden="1"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ht="12.75" hidden="1"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ht="12.75" hidden="1"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ht="12.75" hidden="1"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ht="12.75" hidden="1"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ht="12.75" hidden="1"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ht="12.75" hidden="1"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ht="12.75" hidden="1"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ht="12.75" hidden="1"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ht="12.75" hidden="1"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ht="12.75" hidden="1"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ht="12.75" hidden="1"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ht="12.75" hidden="1"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ht="12.75" hidden="1"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ht="12.75" hidden="1"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ht="12.75" hidden="1"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ht="12.75" hidden="1"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ht="12.75" hidden="1"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ht="12.75" hidden="1"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ht="12.75" hidden="1"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ht="12.75" hidden="1"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ht="12.75" hidden="1"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ht="12.75" hidden="1"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ht="12.75" hidden="1"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ht="12.75" hidden="1"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ht="12.75" hidden="1"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ht="12.75" hidden="1"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ht="12.75" hidden="1"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ht="12.75" hidden="1"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ht="12.75" hidden="1"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ht="12.75" hidden="1"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ht="12.75" hidden="1"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ht="12.75" hidden="1"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ht="12.75" hidden="1"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ht="12.75" hidden="1"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ht="12.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ht="12.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ht="12.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ht="12.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ht="12.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ht="12.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ht="12.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ht="12.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ht="12.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ht="12.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ht="12.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ht="12.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ht="12.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ht="12.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ht="12.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ht="12.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ht="12.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ht="12.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ht="12.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ht="12.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ht="12.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ht="12.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ht="12.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ht="12.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ht="12.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ht="12.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ht="12.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ht="12.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ht="12.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ht="12.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ht="12.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ht="12.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ht="12.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ht="12.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ht="12.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ht="12.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ht="12.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ht="12.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ht="12.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ht="12.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ht="12.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ht="12.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ht="12.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ht="12.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ht="12.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ht="12.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ht="12.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ht="12.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ht="12.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ht="12.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ht="12.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ht="12.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ht="12.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ht="12.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ht="12.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ht="12.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ht="12.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ht="12.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ht="12.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ht="12.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ht="12.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ht="12.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ht="12.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ht="12.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ht="12.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ht="12.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ht="12.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ht="12.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ht="12.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ht="12.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ht="12.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ht="12.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ht="12.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ht="12.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ht="12.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ht="12.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ht="12.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ht="12.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ht="12.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ht="12.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ht="12.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ht="12.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ht="12.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ht="12.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ht="12.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ht="12.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ht="12.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ht="12.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ht="12.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ht="12.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ht="12.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ht="12.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ht="12.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ht="12.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ht="12.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ht="12.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ht="12.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ht="12.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ht="12.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ht="12.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ht="12.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ht="12.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ht="12.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ht="12.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ht="12.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ht="12.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ht="12.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ht="12.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ht="12.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ht="12.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ht="12.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ht="12.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ht="12.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ht="12.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ht="12.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ht="12.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ht="12.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ht="12.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ht="12.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ht="12.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ht="12.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ht="12.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ht="12.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ht="12.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ht="12.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ht="12.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ht="12.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ht="12.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ht="12.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ht="12.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ht="12.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ht="12.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ht="12.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ht="12.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ht="12.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ht="12.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ht="12.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ht="12.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ht="12.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ht="12.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ht="12.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ht="12.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ht="12.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ht="12.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ht="12.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ht="12.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ht="12.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ht="12.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ht="12.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ht="12.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ht="12.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ht="12.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ht="12.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ht="12.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ht="12.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ht="12.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ht="12.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ht="12.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ht="12.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ht="12.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ht="12.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ht="12.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ht="12.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ht="12.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ht="12.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ht="12.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ht="12.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ht="12.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ht="12.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ht="12.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ht="12.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ht="12.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ht="12.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ht="12.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ht="12.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ht="12.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ht="12.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ht="12.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ht="12.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ht="12.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ht="12.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ht="12.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ht="12.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ht="12.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ht="12.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ht="12.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ht="12.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ht="12.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ht="12.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ht="12.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ht="12.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ht="12.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ht="12.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ht="12.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ht="12.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ht="12.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ht="12.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ht="12.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ht="12.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ht="12.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ht="12.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ht="12.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ht="12.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ht="12.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ht="12.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ht="12.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ht="12.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ht="12.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ht="12.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ht="12.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ht="12.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ht="12.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ht="12.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ht="12.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ht="12.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ht="12.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ht="12.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ht="12.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ht="12.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ht="12.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ht="12.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ht="12.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ht="12.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ht="12.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ht="12.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ht="12.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ht="12.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ht="12.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ht="12.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ht="12.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ht="12.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ht="12.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ht="12.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ht="12.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ht="12.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ht="12.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ht="12.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ht="12.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ht="12.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ht="12.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ht="12.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ht="12.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ht="12.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ht="12.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ht="12.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ht="12.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ht="12.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ht="12.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ht="12.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ht="12.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ht="12.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ht="12.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ht="12.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ht="12.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ht="12.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ht="12.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ht="12.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ht="12.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ht="12.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ht="12.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ht="12.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ht="12.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ht="12.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ht="12.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ht="12.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ht="12.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ht="12.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ht="12.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ht="12.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ht="12.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ht="12.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ht="12.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ht="12.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ht="12.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ht="12.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ht="12.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ht="12.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ht="12.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ht="12.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ht="12.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ht="12.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ht="12.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ht="12.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ht="12.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ht="12.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ht="12.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ht="12.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ht="12.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ht="12.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ht="12.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ht="12.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ht="12.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ht="12.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ht="12.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ht="12.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ht="12.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ht="12.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ht="12.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ht="12.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ht="12.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ht="12.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ht="12.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ht="12.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ht="12.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ht="12.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ht="12.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ht="12.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ht="12.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ht="12.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ht="12.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ht="12.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ht="12.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ht="12.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ht="12.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ht="12.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ht="12.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ht="12.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ht="12.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ht="12.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ht="12.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ht="12.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ht="12.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ht="12.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ht="12.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ht="12.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ht="12.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ht="12.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ht="12.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ht="12.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ht="12.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ht="12.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ht="12.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ht="12.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ht="12.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ht="12.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ht="12.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ht="12.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ht="12.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ht="12.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ht="12.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ht="12.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ht="12.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ht="12.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ht="12.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ht="12.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ht="12.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ht="12.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ht="12.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ht="12.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ht="12.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ht="12.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ht="12.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ht="12.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ht="12.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ht="12.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ht="12.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ht="12.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ht="12.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ht="12.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ht="12.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ht="12.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ht="12.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ht="12.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ht="12.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ht="12.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ht="12.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ht="12.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ht="12.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ht="12.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ht="12.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ht="12.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ht="12.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ht="12.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ht="12.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ht="12.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ht="12.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ht="12.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ht="12.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ht="12.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ht="12.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ht="12.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ht="12.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ht="12.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ht="12.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ht="12.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ht="12.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ht="12.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ht="12.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ht="12.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ht="12.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ht="12.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ht="12.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ht="12.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ht="12.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ht="12.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ht="12.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ht="12.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ht="12.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ht="12.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ht="12.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ht="12.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ht="12.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ht="12.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ht="12.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ht="12.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ht="12.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ht="12.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ht="12.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ht="12.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ht="12.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ht="12.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ht="12.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ht="12.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ht="12.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ht="12.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ht="12.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ht="12.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ht="12.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ht="12.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ht="12.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ht="12.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ht="12.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ht="12.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ht="12.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ht="12.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ht="12.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ht="12.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ht="12.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ht="12.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ht="12.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ht="12.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ht="12.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ht="12.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ht="12.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ht="12.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ht="12.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ht="12.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ht="12.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ht="12.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ht="12.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ht="12.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ht="12.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ht="12.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ht="12.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ht="12.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ht="12.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ht="12.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ht="12.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ht="12.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ht="12.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ht="12.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ht="12.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ht="12.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ht="12.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ht="12.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ht="12.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ht="12.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ht="12.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ht="12.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ht="12.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ht="12.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ht="12.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ht="12.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ht="12.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ht="12.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ht="12.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ht="12.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ht="12.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ht="12.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ht="12.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ht="12.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ht="12.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ht="12.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ht="12.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ht="12.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ht="12.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ht="12.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ht="12.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ht="12.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ht="12.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ht="12.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ht="12.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ht="12.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ht="12.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ht="12.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ht="12.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ht="12.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ht="12.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ht="12.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ht="12.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ht="12.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ht="12.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ht="12.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ht="12.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ht="12.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ht="12.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ht="12.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ht="12.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ht="12.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ht="12.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ht="12.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ht="12.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ht="12.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ht="12.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ht="12.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ht="12.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ht="12.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ht="12.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ht="12.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ht="12.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ht="12.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ht="12.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ht="12.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ht="12.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ht="12.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ht="12.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ht="12.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ht="12.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ht="12.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ht="12.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ht="12.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ht="12.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ht="12.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ht="12.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ht="12.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ht="12.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ht="12.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ht="12.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ht="12.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ht="12.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ht="12.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ht="12.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ht="12.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ht="12.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ht="12.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ht="12.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ht="12.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ht="12.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ht="12.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ht="12.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ht="12.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ht="12.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ht="12.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ht="12.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ht="12.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ht="12.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ht="12.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ht="12.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ht="12.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ht="12.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ht="12.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ht="12.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ht="12.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ht="12.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ht="12.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ht="12.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ht="12.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ht="12.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ht="12.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ht="12.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ht="12.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ht="12.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ht="12.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ht="12.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ht="12.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ht="12.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ht="12.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ht="12.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ht="12.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ht="12.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ht="12.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ht="12.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ht="12.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ht="12.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ht="12.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ht="12.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ht="12.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ht="12.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ht="12.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ht="12.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ht="12.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ht="12.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ht="12.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ht="12.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ht="12.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ht="12.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ht="12.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ht="12.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ht="12.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ht="12.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ht="12.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ht="12.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ht="12.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ht="12.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ht="12.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ht="12.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ht="12.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213">
    <mergeCell ref="B7:C7"/>
    <mergeCell ref="B8:C8"/>
    <mergeCell ref="B9:C9"/>
    <mergeCell ref="B10:C10"/>
    <mergeCell ref="B11:C11"/>
    <mergeCell ref="B12:C12"/>
    <mergeCell ref="B15:D15"/>
    <mergeCell ref="K2:L2"/>
    <mergeCell ref="B3:C3"/>
    <mergeCell ref="K3:L3"/>
    <mergeCell ref="B4:L4"/>
    <mergeCell ref="B5:L5"/>
    <mergeCell ref="B6:L6"/>
    <mergeCell ref="D7:L7"/>
    <mergeCell ref="G8:L8"/>
    <mergeCell ref="D9:L9"/>
    <mergeCell ref="D10:F10"/>
    <mergeCell ref="K12:L12"/>
    <mergeCell ref="I13:J13"/>
    <mergeCell ref="C16:H16"/>
    <mergeCell ref="C17:H17"/>
    <mergeCell ref="B18:L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C50:H50"/>
    <mergeCell ref="C51:H51"/>
    <mergeCell ref="C52:H52"/>
    <mergeCell ref="C53:H53"/>
    <mergeCell ref="C54:H54"/>
    <mergeCell ref="C55:H55"/>
    <mergeCell ref="C56:H56"/>
    <mergeCell ref="C57:H57"/>
    <mergeCell ref="C58:H58"/>
    <mergeCell ref="C59:H59"/>
    <mergeCell ref="C60:H60"/>
    <mergeCell ref="C61:H61"/>
    <mergeCell ref="C62:H62"/>
    <mergeCell ref="C63:H63"/>
    <mergeCell ref="C64:H64"/>
    <mergeCell ref="C65:H65"/>
    <mergeCell ref="C66:H66"/>
    <mergeCell ref="C67:H67"/>
    <mergeCell ref="C68:H68"/>
    <mergeCell ref="C69:H69"/>
    <mergeCell ref="C70:H70"/>
    <mergeCell ref="C71:H71"/>
    <mergeCell ref="B72:L72"/>
    <mergeCell ref="C73:H73"/>
    <mergeCell ref="C74:H74"/>
    <mergeCell ref="C75:H75"/>
    <mergeCell ref="C76:H76"/>
    <mergeCell ref="C77:H77"/>
    <mergeCell ref="C78:H78"/>
    <mergeCell ref="C79:H79"/>
    <mergeCell ref="C80:H80"/>
    <mergeCell ref="C81:H81"/>
    <mergeCell ref="C82:H82"/>
    <mergeCell ref="C83:H83"/>
    <mergeCell ref="C84:H84"/>
    <mergeCell ref="C85:H85"/>
    <mergeCell ref="C86:H86"/>
    <mergeCell ref="C87:H87"/>
    <mergeCell ref="C88:H88"/>
    <mergeCell ref="C89:H89"/>
    <mergeCell ref="C90:H90"/>
    <mergeCell ref="C91:H91"/>
    <mergeCell ref="C92:H92"/>
    <mergeCell ref="C93:H93"/>
    <mergeCell ref="C94:H94"/>
    <mergeCell ref="C95:H95"/>
    <mergeCell ref="C96:H96"/>
    <mergeCell ref="C97:H97"/>
    <mergeCell ref="C98:H98"/>
    <mergeCell ref="C99:H99"/>
    <mergeCell ref="C100:H100"/>
    <mergeCell ref="C101:H101"/>
    <mergeCell ref="C102:H102"/>
    <mergeCell ref="C103:H103"/>
    <mergeCell ref="C104:H104"/>
    <mergeCell ref="C105:H105"/>
    <mergeCell ref="C106:H106"/>
    <mergeCell ref="C107:H107"/>
    <mergeCell ref="C108:H108"/>
    <mergeCell ref="C109:H109"/>
    <mergeCell ref="C110:H110"/>
    <mergeCell ref="C111:H111"/>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41:H141"/>
    <mergeCell ref="C142:H142"/>
    <mergeCell ref="C143:H143"/>
    <mergeCell ref="C186:H186"/>
    <mergeCell ref="C187:H187"/>
    <mergeCell ref="C188:H188"/>
    <mergeCell ref="C189:H189"/>
    <mergeCell ref="C190:H190"/>
    <mergeCell ref="C191:H191"/>
    <mergeCell ref="B192:H192"/>
    <mergeCell ref="B199:C199"/>
    <mergeCell ref="B200:C200"/>
    <mergeCell ref="B201:C201"/>
    <mergeCell ref="D201:E201"/>
    <mergeCell ref="B202:C202"/>
    <mergeCell ref="D202:E202"/>
    <mergeCell ref="B203:C203"/>
    <mergeCell ref="D203:G203"/>
    <mergeCell ref="C193:H193"/>
    <mergeCell ref="C194:H194"/>
    <mergeCell ref="B196:D196"/>
    <mergeCell ref="E196:H196"/>
    <mergeCell ref="J196:L196"/>
    <mergeCell ref="D198:H198"/>
    <mergeCell ref="J198:L198"/>
    <mergeCell ref="C144:H144"/>
    <mergeCell ref="C145:H145"/>
    <mergeCell ref="C146:H146"/>
    <mergeCell ref="C147:H147"/>
    <mergeCell ref="C148:H148"/>
    <mergeCell ref="C149:H149"/>
    <mergeCell ref="C150:H150"/>
    <mergeCell ref="C151:H151"/>
    <mergeCell ref="C152:H152"/>
    <mergeCell ref="C153:H153"/>
    <mergeCell ref="C154:H154"/>
    <mergeCell ref="C155:H155"/>
    <mergeCell ref="C156:H156"/>
    <mergeCell ref="C157:H157"/>
    <mergeCell ref="C158:H158"/>
    <mergeCell ref="C159:H159"/>
    <mergeCell ref="C160:H160"/>
    <mergeCell ref="C161:H161"/>
    <mergeCell ref="C162:H162"/>
    <mergeCell ref="C163:H163"/>
    <mergeCell ref="C164:H164"/>
    <mergeCell ref="C165:H165"/>
    <mergeCell ref="C166:H166"/>
    <mergeCell ref="C167:H167"/>
    <mergeCell ref="C168:H168"/>
    <mergeCell ref="C169:H169"/>
    <mergeCell ref="C170:H170"/>
    <mergeCell ref="C171:H171"/>
    <mergeCell ref="C172:H172"/>
    <mergeCell ref="C173:H173"/>
    <mergeCell ref="C174:H174"/>
    <mergeCell ref="B175:L175"/>
    <mergeCell ref="C176:H176"/>
    <mergeCell ref="C177:H177"/>
    <mergeCell ref="C178:H178"/>
    <mergeCell ref="J184:K184"/>
    <mergeCell ref="L184:L185"/>
    <mergeCell ref="C179:H179"/>
    <mergeCell ref="C180:H180"/>
    <mergeCell ref="C181:H181"/>
    <mergeCell ref="C182:H182"/>
    <mergeCell ref="C183:H183"/>
    <mergeCell ref="B184:H185"/>
    <mergeCell ref="I184:I185"/>
  </mergeCells>
  <conditionalFormatting sqref="J19:K20 J23:K23 J26:K26 J29:K30 J39:K39 J42:K43 J48:K48 J51:K51 J55:K55 J58:K59 J63:K63 J67:K67 J73:K75 J81:K81 J86:K87 J91:K91 J96:K96 J101:K101 J106:K106 J116:K116 J121:K121 J128:K128 J130:K130 J134:K134 J139:K140 J144:K144 J147:K148 J153:K153 J158:K158 J165:K169 J173:K174 J179:K179 J194:K194">
    <cfRule type="cellIs" dxfId="2" priority="1" operator="lessThan">
      <formula>0</formula>
    </cfRule>
  </conditionalFormatting>
  <conditionalFormatting sqref="J21:K22 J24:K25 J27:K28 J31:K38 J40:K41 J44:K47 J49:K50 J52:K54 J56:K57 J60:K62 J64:K66 J68:K71 J76:K80 J82:K85 J88:K90 J92:K95 J97:K100 J102:K105 J107:K115 J117:K120 J122:K127 J129:K129 J131:K133 J135:K138 J141:K143 J145:K146 J149:K152 J154:K157 J159:K164 J170:K172 J176:K178 J180:K183 J186:K191 J193:K193">
    <cfRule type="cellIs" dxfId="2" priority="2" operator="lessThan">
      <formula>0</formula>
    </cfRule>
  </conditionalFormatting>
  <conditionalFormatting sqref="J21:K22 J24:K25 J27:K28 J31:K38 J40:K41 J44:K47 J49:K50 J52:K54 J56:K57 J60:K62 J64:K66 J68:K71 J76:K80 J82:K85 J88:K90 J92:K95 J97:K100 J102:K105 J107:K115 J117:K120 J122:K127 J129:K129 J131:K133 J135:K138 J141:K143 J145:K146 J149:K152 J154:K157 J159:K164 J170:K172 J176:K178 J180:K183 J186:K191 J193:K193">
    <cfRule type="cellIs" dxfId="3" priority="3" operator="notEqual">
      <formula>ROUND(J193,0)</formula>
    </cfRule>
  </conditionalFormatting>
  <conditionalFormatting sqref="D7:L7">
    <cfRule type="cellIs" dxfId="4" priority="4" operator="equal">
      <formula>"(za ovo razdoblje i ovu vrstu obveznika obrazac se ne popunjava)"</formula>
    </cfRule>
  </conditionalFormatting>
  <conditionalFormatting sqref="B6:L6">
    <cfRule type="cellIs" dxfId="5" priority="5" operator="equal">
      <formula>$P$7</formula>
    </cfRule>
  </conditionalFormatting>
  <dataValidations>
    <dataValidation type="decimal" operator="greaterThanOrEqual" allowBlank="1" showInputMessage="1" showErrorMessage="1" prompt="Nedozvoljen unos - Dozvoljen je samo upis pozitivnih cijelih brojeva, ako je iznos nula (tj. nema podatka), upišite nulu" sqref="J19:K71 J73:K174 J176:K183 J186:K191 J193:K194">
      <formula1>0.0</formula1>
    </dataValidation>
  </dataValidations>
  <printOptions/>
  <pageMargins bottom="0.75" footer="0.0" header="0.0" left="0.7" right="0.7" top="0.75"/>
  <pageSetup orientation="landscape"/>
  <headerFooter>
    <oddFooter>&amp;RStranica: &amp;P</oddFooter>
  </headerFooter>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0.88"/>
    <col customWidth="1" min="2" max="2" width="5.75"/>
    <col customWidth="1" min="3" max="8" width="12.75"/>
    <col customWidth="1" min="9" max="9" width="4.25"/>
    <col customWidth="1" min="10" max="11" width="15.75"/>
    <col customWidth="1" min="12" max="12" width="6.75"/>
    <col customWidth="1" min="13" max="13" width="0.88"/>
    <col customWidth="1" hidden="1" min="14" max="16" width="8.0"/>
    <col customWidth="1" min="17" max="26" width="8.0"/>
  </cols>
  <sheetData>
    <row r="1" ht="24.75" customHeight="1">
      <c r="A1" s="1"/>
      <c r="B1" s="2" t="s">
        <v>0</v>
      </c>
      <c r="C1" s="3" t="s">
        <v>12</v>
      </c>
      <c r="D1" s="3" t="s">
        <v>1</v>
      </c>
      <c r="E1" s="3" t="s">
        <v>2</v>
      </c>
      <c r="F1" s="4" t="s">
        <v>3</v>
      </c>
      <c r="G1" s="3" t="s">
        <v>4</v>
      </c>
      <c r="H1" s="3" t="s">
        <v>5</v>
      </c>
      <c r="I1" s="3"/>
      <c r="J1" s="3" t="s">
        <v>6</v>
      </c>
      <c r="K1" s="6" t="s">
        <v>7</v>
      </c>
      <c r="L1" s="48"/>
      <c r="M1" s="1"/>
      <c r="N1" s="1"/>
      <c r="O1" s="1"/>
      <c r="P1" s="1"/>
      <c r="Q1" s="1"/>
      <c r="R1" s="1"/>
      <c r="S1" s="1"/>
      <c r="T1" s="1"/>
      <c r="U1" s="1"/>
      <c r="V1" s="1"/>
      <c r="W1" s="1"/>
      <c r="X1" s="1"/>
      <c r="Y1" s="1"/>
      <c r="Z1" s="1"/>
    </row>
    <row r="2" ht="4.5" customHeight="1">
      <c r="A2" s="143"/>
      <c r="B2" s="144"/>
      <c r="C2" s="143"/>
      <c r="D2" s="143"/>
      <c r="E2" s="143"/>
      <c r="F2" s="143"/>
      <c r="G2" s="143"/>
      <c r="H2" s="143"/>
      <c r="I2" s="143"/>
      <c r="J2" s="143"/>
      <c r="K2" s="145"/>
      <c r="M2" s="143"/>
      <c r="N2" s="143"/>
      <c r="O2" s="143"/>
      <c r="P2" s="143"/>
      <c r="Q2" s="143"/>
      <c r="R2" s="143"/>
      <c r="S2" s="143"/>
      <c r="T2" s="143"/>
      <c r="U2" s="143"/>
      <c r="V2" s="143"/>
      <c r="W2" s="143"/>
      <c r="X2" s="143"/>
      <c r="Y2" s="143"/>
      <c r="Z2" s="143"/>
    </row>
    <row r="3" ht="30.0" customHeight="1">
      <c r="A3" s="60"/>
      <c r="B3" s="146" t="s">
        <v>2141</v>
      </c>
      <c r="C3" s="147"/>
      <c r="D3" s="60"/>
      <c r="E3" s="60"/>
      <c r="F3" s="148"/>
      <c r="G3" s="148"/>
      <c r="H3" s="148"/>
      <c r="I3" s="148"/>
      <c r="J3" s="148"/>
      <c r="K3" s="149" t="s">
        <v>2142</v>
      </c>
      <c r="L3" s="147"/>
      <c r="M3" s="60"/>
      <c r="N3" s="60"/>
      <c r="O3" s="60"/>
      <c r="P3" s="60"/>
      <c r="Q3" s="60"/>
      <c r="R3" s="60"/>
      <c r="S3" s="60"/>
      <c r="T3" s="60"/>
      <c r="U3" s="60"/>
      <c r="V3" s="60"/>
      <c r="W3" s="60"/>
      <c r="X3" s="60"/>
      <c r="Y3" s="60"/>
      <c r="Z3" s="60"/>
    </row>
    <row r="4" ht="30.0" customHeight="1">
      <c r="A4" s="60"/>
      <c r="B4" s="150" t="s">
        <v>2143</v>
      </c>
      <c r="M4" s="60"/>
      <c r="N4" s="60"/>
      <c r="O4" s="60"/>
      <c r="P4" s="60"/>
      <c r="Q4" s="60"/>
      <c r="R4" s="60"/>
      <c r="S4" s="60"/>
      <c r="T4" s="60"/>
      <c r="U4" s="60"/>
      <c r="V4" s="60"/>
      <c r="W4" s="60"/>
      <c r="X4" s="60"/>
      <c r="Y4" s="60"/>
      <c r="Z4" s="60"/>
    </row>
    <row r="5" ht="7.5" customHeight="1">
      <c r="A5" s="60"/>
      <c r="B5" s="151"/>
      <c r="M5" s="60"/>
      <c r="N5" s="60"/>
      <c r="O5" s="60"/>
      <c r="P5" s="60"/>
      <c r="Q5" s="60"/>
      <c r="R5" s="60"/>
      <c r="S5" s="60"/>
      <c r="T5" s="60"/>
      <c r="U5" s="60"/>
      <c r="V5" s="60"/>
      <c r="W5" s="60"/>
      <c r="X5" s="60"/>
      <c r="Y5" s="60"/>
      <c r="Z5" s="60"/>
    </row>
    <row r="6" ht="19.5" customHeight="1">
      <c r="A6" s="144"/>
      <c r="B6" s="152" t="str">
        <f>IF(OR(RefStr!J15="",RefStr!J19=""),P7,IF(RefStr!O4=1,"Stanje na dan: "&amp;TEXT(RefStr!G5,"dd.MM.YYYY."),P6))</f>
        <v>Stanje na dan: 31.12.2022.</v>
      </c>
      <c r="M6" s="144"/>
      <c r="N6" s="144"/>
      <c r="O6" s="144"/>
      <c r="P6" s="60" t="s">
        <v>1950</v>
      </c>
      <c r="Q6" s="144"/>
      <c r="R6" s="144"/>
      <c r="S6" s="144"/>
      <c r="T6" s="144"/>
      <c r="U6" s="144"/>
      <c r="V6" s="144"/>
      <c r="W6" s="144"/>
      <c r="X6" s="144"/>
      <c r="Y6" s="144"/>
      <c r="Z6" s="144"/>
    </row>
    <row r="7" ht="18.0" customHeight="1">
      <c r="A7" s="143"/>
      <c r="B7" s="153" t="s">
        <v>89</v>
      </c>
      <c r="D7" s="154" t="str">
        <f>IF(RefStr!O4=1,IF(RefStr!C7&lt;&gt;"",RefStr!C7,""),"")</f>
        <v>UDRUGA ŠOKAČKA GRANA OSIJEK</v>
      </c>
      <c r="E7" s="155"/>
      <c r="F7" s="155"/>
      <c r="G7" s="155"/>
      <c r="H7" s="155"/>
      <c r="I7" s="155"/>
      <c r="J7" s="155"/>
      <c r="K7" s="155"/>
      <c r="L7" s="155"/>
      <c r="M7" s="143"/>
      <c r="N7" s="143"/>
      <c r="O7" s="143"/>
      <c r="P7" s="60" t="s">
        <v>1951</v>
      </c>
      <c r="Q7" s="143"/>
      <c r="R7" s="143"/>
      <c r="S7" s="143"/>
      <c r="T7" s="143"/>
      <c r="U7" s="143"/>
      <c r="V7" s="143"/>
      <c r="W7" s="143"/>
      <c r="X7" s="143"/>
      <c r="Y7" s="143"/>
      <c r="Z7" s="143"/>
    </row>
    <row r="8" ht="18.0" customHeight="1">
      <c r="A8" s="143"/>
      <c r="B8" s="153" t="s">
        <v>91</v>
      </c>
      <c r="D8" s="156" t="str">
        <f>IF(RefStr!O4=1,IF(RefStr!C9&lt;&gt;"",RefStr!C9,""),"")</f>
        <v>31000</v>
      </c>
      <c r="E8" s="157"/>
      <c r="F8" s="153" t="s">
        <v>93</v>
      </c>
      <c r="G8" s="158" t="str">
        <f>IF(RefStr!O4=1,IF(RefStr!E9&lt;&gt;"",RefStr!E9,""),"")</f>
        <v>OSIJEK</v>
      </c>
      <c r="H8" s="155"/>
      <c r="I8" s="155"/>
      <c r="J8" s="155"/>
      <c r="K8" s="155"/>
      <c r="L8" s="155"/>
      <c r="M8" s="143"/>
      <c r="N8" s="143"/>
      <c r="O8" s="143"/>
      <c r="P8" s="143"/>
      <c r="Q8" s="143"/>
      <c r="R8" s="143"/>
      <c r="S8" s="143"/>
      <c r="T8" s="143"/>
      <c r="U8" s="143"/>
      <c r="V8" s="143"/>
      <c r="W8" s="143"/>
      <c r="X8" s="143"/>
      <c r="Y8" s="143"/>
      <c r="Z8" s="143"/>
    </row>
    <row r="9" ht="18.0" customHeight="1">
      <c r="A9" s="143"/>
      <c r="B9" s="153" t="s">
        <v>96</v>
      </c>
      <c r="D9" s="158" t="str">
        <f>IF(RefStr!O4=1,IF(RefStr!C11&lt;&gt;"",RefStr!C11,""),"")</f>
        <v>Kralja Petra Svačića 36</v>
      </c>
      <c r="E9" s="155"/>
      <c r="F9" s="155"/>
      <c r="G9" s="155"/>
      <c r="H9" s="155"/>
      <c r="I9" s="155"/>
      <c r="J9" s="155"/>
      <c r="K9" s="155"/>
      <c r="L9" s="155"/>
      <c r="M9" s="143"/>
      <c r="N9" s="143"/>
      <c r="O9" s="143"/>
      <c r="P9" s="143"/>
      <c r="Q9" s="143"/>
      <c r="R9" s="143"/>
      <c r="S9" s="143"/>
      <c r="T9" s="143"/>
      <c r="U9" s="143"/>
      <c r="V9" s="143"/>
      <c r="W9" s="143"/>
      <c r="X9" s="143"/>
      <c r="Y9" s="143"/>
      <c r="Z9" s="143"/>
    </row>
    <row r="10" ht="18.0" customHeight="1">
      <c r="A10" s="143"/>
      <c r="B10" s="153" t="s">
        <v>100</v>
      </c>
      <c r="D10" s="159" t="str">
        <f>IF(RefStr!O4=1,IF(RefStr!C13&lt;&gt;"",RefStr!C13,""),"")</f>
        <v>HR7224020061100431431</v>
      </c>
      <c r="E10" s="155"/>
      <c r="F10" s="155"/>
      <c r="G10" s="160"/>
      <c r="H10" s="160"/>
      <c r="I10" s="161"/>
      <c r="J10" s="153" t="s">
        <v>95</v>
      </c>
      <c r="K10" s="162">
        <f>IF(RefStr!O4=1,IF(RefStr!J9&lt;&gt;"",RefStr!J9,""),"")</f>
        <v>96962</v>
      </c>
      <c r="L10" s="161"/>
      <c r="M10" s="143"/>
      <c r="N10" s="143"/>
      <c r="O10" s="143"/>
      <c r="P10" s="143"/>
      <c r="Q10" s="143"/>
      <c r="R10" s="143"/>
      <c r="S10" s="143"/>
      <c r="T10" s="143"/>
      <c r="U10" s="143"/>
      <c r="V10" s="143"/>
      <c r="W10" s="143"/>
      <c r="X10" s="143"/>
      <c r="Y10" s="143"/>
      <c r="Z10" s="143"/>
    </row>
    <row r="11" ht="18.0" customHeight="1">
      <c r="A11" s="143"/>
      <c r="B11" s="163" t="s">
        <v>104</v>
      </c>
      <c r="D11" s="158" t="str">
        <f>IF(RefStr!O4=1,IF(RefStr!C15&lt;&gt;"",RefStr!C15,""),"")</f>
        <v>9499</v>
      </c>
      <c r="E11" s="164" t="str">
        <f>IF(RefStr!D15&lt;&gt;"",RefStr!D15,"")</f>
        <v>Djelatnosti ostalih članskih organizacija, d. n.</v>
      </c>
      <c r="F11" s="165"/>
      <c r="G11" s="161"/>
      <c r="H11" s="161"/>
      <c r="I11" s="161"/>
      <c r="J11" s="163" t="s">
        <v>98</v>
      </c>
      <c r="K11" s="166" t="str">
        <f>IF(RefStr!O4=1,IF(RefStr!J11&lt;&gt;"",RefStr!J11,""),"")</f>
        <v>01921401</v>
      </c>
      <c r="L11" s="161"/>
      <c r="M11" s="143"/>
      <c r="N11" s="143"/>
      <c r="O11" s="143"/>
      <c r="P11" s="143"/>
      <c r="Q11" s="143"/>
      <c r="R11" s="143"/>
      <c r="S11" s="143"/>
      <c r="T11" s="143"/>
      <c r="U11" s="143"/>
      <c r="V11" s="143"/>
      <c r="W11" s="143"/>
      <c r="X11" s="143"/>
      <c r="Y11" s="143"/>
      <c r="Z11" s="143"/>
    </row>
    <row r="12" ht="18.0" customHeight="1">
      <c r="A12" s="143"/>
      <c r="B12" s="153" t="s">
        <v>108</v>
      </c>
      <c r="D12" s="158">
        <f>IF(RefStr!O4=1,IF(RefStr!C17&lt;&gt;"",RefStr!C17,""),"")</f>
        <v>312</v>
      </c>
      <c r="E12" s="164" t="str">
        <f>IF(RefStr!D17&lt;&gt;"",RefStr!D17,"")</f>
        <v>Grad/općina: OSIJEK</v>
      </c>
      <c r="F12" s="160"/>
      <c r="G12" s="160"/>
      <c r="H12" s="160"/>
      <c r="I12" s="167"/>
      <c r="J12" s="163" t="s">
        <v>102</v>
      </c>
      <c r="K12" s="168" t="str">
        <f>IF(RefStr!O4=1,IF(RefStr!J13&lt;&gt;"",RefStr!J13,""),"")</f>
        <v>09811369702</v>
      </c>
      <c r="L12" s="155"/>
      <c r="M12" s="143"/>
      <c r="N12" s="143"/>
      <c r="O12" s="143"/>
      <c r="P12" s="143"/>
      <c r="Q12" s="143"/>
      <c r="R12" s="143"/>
      <c r="S12" s="143"/>
      <c r="T12" s="143"/>
      <c r="U12" s="143"/>
      <c r="V12" s="143"/>
      <c r="W12" s="143"/>
      <c r="X12" s="143"/>
      <c r="Y12" s="143"/>
      <c r="Z12" s="143"/>
    </row>
    <row r="13" ht="18.0" customHeight="1">
      <c r="A13" s="143"/>
      <c r="B13" s="161"/>
      <c r="C13" s="169"/>
      <c r="D13" s="170"/>
      <c r="E13" s="171"/>
      <c r="F13" s="171"/>
      <c r="G13" s="171"/>
      <c r="H13" s="171"/>
      <c r="I13" s="163" t="s">
        <v>106</v>
      </c>
      <c r="K13" s="172" t="str">
        <f>IF(RefStr!O4=1,IF(RefStr!J15&lt;&gt;"",RefStr!J15,""),"")</f>
        <v>2022-12</v>
      </c>
      <c r="L13" s="161"/>
      <c r="M13" s="143"/>
      <c r="N13" s="143"/>
      <c r="O13" s="143"/>
      <c r="P13" s="143"/>
      <c r="Q13" s="143"/>
      <c r="R13" s="143"/>
      <c r="S13" s="143"/>
      <c r="T13" s="143"/>
      <c r="U13" s="143"/>
      <c r="V13" s="143"/>
      <c r="W13" s="143"/>
      <c r="X13" s="143"/>
      <c r="Y13" s="143"/>
      <c r="Z13" s="143"/>
    </row>
    <row r="14" ht="18.0" customHeight="1">
      <c r="A14" s="143"/>
      <c r="B14" s="153"/>
      <c r="C14" s="153"/>
      <c r="D14" s="171"/>
      <c r="E14" s="171"/>
      <c r="F14" s="171"/>
      <c r="G14" s="171"/>
      <c r="H14" s="171"/>
      <c r="I14" s="161"/>
      <c r="J14" s="163" t="s">
        <v>109</v>
      </c>
      <c r="K14" s="173">
        <f>IF(RefStr!O4=1,IF(RefStr!J17&lt;&gt;"",RefStr!J17,""),"")</f>
        <v>14</v>
      </c>
      <c r="L14" s="174"/>
      <c r="M14" s="143"/>
      <c r="N14" s="143"/>
      <c r="O14" s="143"/>
      <c r="P14" s="143"/>
      <c r="Q14" s="143"/>
      <c r="R14" s="143"/>
      <c r="S14" s="143"/>
      <c r="T14" s="143"/>
      <c r="U14" s="143"/>
      <c r="V14" s="143"/>
      <c r="W14" s="143"/>
      <c r="X14" s="143"/>
      <c r="Y14" s="143"/>
      <c r="Z14" s="143"/>
    </row>
    <row r="15" ht="15.0" customHeight="1">
      <c r="A15" s="60"/>
      <c r="B15" s="175" t="str">
        <f>"Verzija Excel datoteke: "&amp;MID(PraviPod707!G30,1,1)&amp;"."&amp;MID(PraviPod707!G30,2,1)&amp;"."&amp;MID(PraviPod707!G30,3,1)&amp;"."</f>
        <v>Verzija Excel datoteke: 6.0.3.</v>
      </c>
      <c r="E15" s="60"/>
      <c r="F15" s="176"/>
      <c r="G15" s="176"/>
      <c r="H15" s="176"/>
      <c r="I15" s="90"/>
      <c r="J15" s="90"/>
      <c r="K15" s="177"/>
      <c r="L15" s="178" t="s">
        <v>1952</v>
      </c>
      <c r="M15" s="60"/>
      <c r="N15" s="60"/>
      <c r="O15" s="60"/>
      <c r="P15" s="142"/>
      <c r="Q15" s="60"/>
      <c r="R15" s="60"/>
      <c r="S15" s="60"/>
      <c r="T15" s="60"/>
      <c r="U15" s="60"/>
      <c r="V15" s="60"/>
      <c r="W15" s="60"/>
      <c r="X15" s="60"/>
      <c r="Y15" s="60"/>
      <c r="Z15" s="60"/>
    </row>
    <row r="16" ht="34.5" customHeight="1">
      <c r="A16" s="60"/>
      <c r="B16" s="179" t="s">
        <v>1953</v>
      </c>
      <c r="C16" s="180" t="s">
        <v>1954</v>
      </c>
      <c r="D16" s="28"/>
      <c r="E16" s="28"/>
      <c r="F16" s="28"/>
      <c r="G16" s="28"/>
      <c r="H16" s="181"/>
      <c r="I16" s="182" t="s">
        <v>26</v>
      </c>
      <c r="J16" s="3" t="s">
        <v>116</v>
      </c>
      <c r="K16" s="3" t="s">
        <v>117</v>
      </c>
      <c r="L16" s="183" t="s">
        <v>2144</v>
      </c>
      <c r="M16" s="60"/>
      <c r="N16" s="60"/>
      <c r="O16" s="60"/>
      <c r="P16" s="60"/>
      <c r="Q16" s="60"/>
      <c r="R16" s="60"/>
      <c r="S16" s="60"/>
      <c r="T16" s="60"/>
      <c r="U16" s="60"/>
      <c r="V16" s="60"/>
      <c r="W16" s="60"/>
      <c r="X16" s="60"/>
      <c r="Y16" s="60"/>
      <c r="Z16" s="60"/>
    </row>
    <row r="17" ht="12.0" customHeight="1">
      <c r="A17" s="60"/>
      <c r="B17" s="102">
        <v>1.0</v>
      </c>
      <c r="C17" s="184">
        <v>2.0</v>
      </c>
      <c r="D17" s="28"/>
      <c r="E17" s="28"/>
      <c r="F17" s="28"/>
      <c r="G17" s="28"/>
      <c r="H17" s="185"/>
      <c r="I17" s="186">
        <v>3.0</v>
      </c>
      <c r="J17" s="186">
        <v>4.0</v>
      </c>
      <c r="K17" s="102">
        <v>5.0</v>
      </c>
      <c r="L17" s="102">
        <v>6.0</v>
      </c>
      <c r="M17" s="60"/>
      <c r="N17" s="60"/>
      <c r="O17" s="60"/>
      <c r="P17" s="60"/>
      <c r="Q17" s="60"/>
      <c r="R17" s="60"/>
      <c r="S17" s="60"/>
      <c r="T17" s="60"/>
      <c r="U17" s="60"/>
      <c r="V17" s="60"/>
      <c r="W17" s="60"/>
      <c r="X17" s="60"/>
      <c r="Y17" s="60"/>
      <c r="Z17" s="60"/>
    </row>
    <row r="18" ht="15.0" customHeight="1">
      <c r="A18" s="60"/>
      <c r="B18" s="187" t="s">
        <v>2145</v>
      </c>
      <c r="C18" s="28"/>
      <c r="D18" s="28"/>
      <c r="E18" s="28"/>
      <c r="F18" s="28"/>
      <c r="G18" s="28"/>
      <c r="H18" s="28"/>
      <c r="I18" s="28"/>
      <c r="J18" s="28"/>
      <c r="K18" s="28"/>
      <c r="L18" s="29"/>
      <c r="M18" s="60"/>
      <c r="N18" s="60"/>
      <c r="O18" s="60"/>
      <c r="P18" s="60"/>
      <c r="Q18" s="60"/>
      <c r="R18" s="60"/>
      <c r="S18" s="60"/>
      <c r="T18" s="60"/>
      <c r="U18" s="60"/>
      <c r="V18" s="60"/>
      <c r="W18" s="60"/>
      <c r="X18" s="60"/>
      <c r="Y18" s="60"/>
      <c r="Z18" s="60"/>
    </row>
    <row r="19" ht="14.25" customHeight="1">
      <c r="A19" s="143"/>
      <c r="B19" s="251"/>
      <c r="C19" s="252" t="s">
        <v>2146</v>
      </c>
      <c r="D19" s="108"/>
      <c r="E19" s="108"/>
      <c r="F19" s="108"/>
      <c r="G19" s="108"/>
      <c r="H19" s="108"/>
      <c r="I19" s="110">
        <v>1.0</v>
      </c>
      <c r="J19" s="253">
        <f t="shared" ref="J19:K19" si="1">J20+J92</f>
        <v>32492</v>
      </c>
      <c r="K19" s="253">
        <f t="shared" si="1"/>
        <v>24654</v>
      </c>
      <c r="L19" s="193">
        <f t="shared" ref="L19:L162" si="3">IF(J19&gt;0,IF(K19/J19&gt;=100,"&gt;&gt;100",K19/J19*100),"-")</f>
        <v>75.87713899</v>
      </c>
      <c r="M19" s="143"/>
      <c r="N19" s="143"/>
      <c r="O19" s="143"/>
      <c r="P19" s="143"/>
      <c r="Q19" s="143"/>
      <c r="R19" s="143"/>
      <c r="S19" s="143"/>
      <c r="T19" s="143"/>
      <c r="U19" s="143"/>
      <c r="V19" s="143"/>
      <c r="W19" s="143"/>
      <c r="X19" s="143"/>
      <c r="Y19" s="143"/>
      <c r="Z19" s="143"/>
    </row>
    <row r="20" ht="14.25" customHeight="1">
      <c r="A20" s="143"/>
      <c r="B20" s="254">
        <v>0.0</v>
      </c>
      <c r="C20" s="255" t="s">
        <v>2147</v>
      </c>
      <c r="D20" s="120"/>
      <c r="E20" s="120"/>
      <c r="F20" s="120"/>
      <c r="G20" s="120"/>
      <c r="H20" s="120"/>
      <c r="I20" s="122">
        <v>2.0</v>
      </c>
      <c r="J20" s="256">
        <f t="shared" ref="J20:K20" si="2">J21+J36+J65+J69+J73+J82</f>
        <v>15000</v>
      </c>
      <c r="K20" s="256">
        <f t="shared" si="2"/>
        <v>15000</v>
      </c>
      <c r="L20" s="197">
        <f t="shared" si="3"/>
        <v>100</v>
      </c>
      <c r="M20" s="143"/>
      <c r="N20" s="143"/>
      <c r="O20" s="143"/>
      <c r="P20" s="143"/>
      <c r="Q20" s="143"/>
      <c r="R20" s="143"/>
      <c r="S20" s="143"/>
      <c r="T20" s="143"/>
      <c r="U20" s="143"/>
      <c r="V20" s="143"/>
      <c r="W20" s="143"/>
      <c r="X20" s="143"/>
      <c r="Y20" s="143"/>
      <c r="Z20" s="143"/>
    </row>
    <row r="21" ht="14.25" customHeight="1">
      <c r="A21" s="143"/>
      <c r="B21" s="254" t="s">
        <v>2148</v>
      </c>
      <c r="C21" s="255" t="s">
        <v>2149</v>
      </c>
      <c r="D21" s="120"/>
      <c r="E21" s="120"/>
      <c r="F21" s="120"/>
      <c r="G21" s="120"/>
      <c r="H21" s="120"/>
      <c r="I21" s="122">
        <v>3.0</v>
      </c>
      <c r="J21" s="256">
        <f t="shared" ref="J21:K21" si="4">J22+J26-J35</f>
        <v>0</v>
      </c>
      <c r="K21" s="256">
        <f t="shared" si="4"/>
        <v>0</v>
      </c>
      <c r="L21" s="197" t="str">
        <f t="shared" si="3"/>
        <v>-</v>
      </c>
      <c r="M21" s="143"/>
      <c r="N21" s="143"/>
      <c r="O21" s="143"/>
      <c r="P21" s="143"/>
      <c r="Q21" s="143"/>
      <c r="R21" s="143"/>
      <c r="S21" s="143"/>
      <c r="T21" s="143"/>
      <c r="U21" s="143"/>
      <c r="V21" s="143"/>
      <c r="W21" s="143"/>
      <c r="X21" s="143"/>
      <c r="Y21" s="143"/>
      <c r="Z21" s="143"/>
    </row>
    <row r="22" ht="14.25" customHeight="1">
      <c r="A22" s="143"/>
      <c r="B22" s="257" t="s">
        <v>2150</v>
      </c>
      <c r="C22" s="258" t="s">
        <v>2151</v>
      </c>
      <c r="D22" s="120"/>
      <c r="E22" s="120"/>
      <c r="F22" s="120"/>
      <c r="G22" s="120"/>
      <c r="H22" s="120"/>
      <c r="I22" s="122">
        <v>4.0</v>
      </c>
      <c r="J22" s="256">
        <f t="shared" ref="J22:K22" si="5">SUM(J23:J25)</f>
        <v>0</v>
      </c>
      <c r="K22" s="256">
        <f t="shared" si="5"/>
        <v>0</v>
      </c>
      <c r="L22" s="197" t="str">
        <f t="shared" si="3"/>
        <v>-</v>
      </c>
      <c r="M22" s="143"/>
      <c r="N22" s="143"/>
      <c r="O22" s="143"/>
      <c r="P22" s="143"/>
      <c r="Q22" s="143"/>
      <c r="R22" s="143"/>
      <c r="S22" s="143"/>
      <c r="T22" s="143"/>
      <c r="U22" s="143"/>
      <c r="V22" s="143"/>
      <c r="W22" s="143"/>
      <c r="X22" s="143"/>
      <c r="Y22" s="143"/>
      <c r="Z22" s="143"/>
    </row>
    <row r="23" ht="14.25" customHeight="1">
      <c r="A23" s="143"/>
      <c r="B23" s="257" t="s">
        <v>126</v>
      </c>
      <c r="C23" s="258" t="s">
        <v>2152</v>
      </c>
      <c r="D23" s="120"/>
      <c r="E23" s="120"/>
      <c r="F23" s="120"/>
      <c r="G23" s="120"/>
      <c r="H23" s="120"/>
      <c r="I23" s="122">
        <v>5.0</v>
      </c>
      <c r="J23" s="259">
        <v>0.0</v>
      </c>
      <c r="K23" s="196">
        <v>0.0</v>
      </c>
      <c r="L23" s="197" t="str">
        <f t="shared" si="3"/>
        <v>-</v>
      </c>
      <c r="M23" s="143"/>
      <c r="N23" s="143"/>
      <c r="O23" s="143"/>
      <c r="P23" s="143"/>
      <c r="Q23" s="143"/>
      <c r="R23" s="143"/>
      <c r="S23" s="143"/>
      <c r="T23" s="143"/>
      <c r="U23" s="143"/>
      <c r="V23" s="143"/>
      <c r="W23" s="143"/>
      <c r="X23" s="143"/>
      <c r="Y23" s="143"/>
      <c r="Z23" s="143"/>
    </row>
    <row r="24" ht="14.25" customHeight="1">
      <c r="A24" s="143"/>
      <c r="B24" s="257" t="s">
        <v>130</v>
      </c>
      <c r="C24" s="258" t="s">
        <v>2153</v>
      </c>
      <c r="D24" s="120"/>
      <c r="E24" s="120"/>
      <c r="F24" s="120"/>
      <c r="G24" s="120"/>
      <c r="H24" s="120"/>
      <c r="I24" s="122">
        <v>6.0</v>
      </c>
      <c r="J24" s="259">
        <v>0.0</v>
      </c>
      <c r="K24" s="196">
        <v>0.0</v>
      </c>
      <c r="L24" s="197" t="str">
        <f t="shared" si="3"/>
        <v>-</v>
      </c>
      <c r="M24" s="143"/>
      <c r="N24" s="143"/>
      <c r="O24" s="143"/>
      <c r="P24" s="143"/>
      <c r="Q24" s="143"/>
      <c r="R24" s="143"/>
      <c r="S24" s="143"/>
      <c r="T24" s="143"/>
      <c r="U24" s="143"/>
      <c r="V24" s="143"/>
      <c r="W24" s="143"/>
      <c r="X24" s="143"/>
      <c r="Y24" s="143"/>
      <c r="Z24" s="143"/>
    </row>
    <row r="25" ht="14.25" customHeight="1">
      <c r="A25" s="143"/>
      <c r="B25" s="257" t="s">
        <v>135</v>
      </c>
      <c r="C25" s="258" t="s">
        <v>2154</v>
      </c>
      <c r="D25" s="120"/>
      <c r="E25" s="120"/>
      <c r="F25" s="120"/>
      <c r="G25" s="120"/>
      <c r="H25" s="120"/>
      <c r="I25" s="122">
        <v>7.0</v>
      </c>
      <c r="J25" s="259">
        <v>0.0</v>
      </c>
      <c r="K25" s="196">
        <v>0.0</v>
      </c>
      <c r="L25" s="197" t="str">
        <f t="shared" si="3"/>
        <v>-</v>
      </c>
      <c r="M25" s="143"/>
      <c r="N25" s="143"/>
      <c r="O25" s="143"/>
      <c r="P25" s="143"/>
      <c r="Q25" s="143"/>
      <c r="R25" s="143"/>
      <c r="S25" s="143"/>
      <c r="T25" s="143"/>
      <c r="U25" s="143"/>
      <c r="V25" s="143"/>
      <c r="W25" s="143"/>
      <c r="X25" s="143"/>
      <c r="Y25" s="143"/>
      <c r="Z25" s="143"/>
    </row>
    <row r="26" ht="14.25" customHeight="1">
      <c r="A26" s="143"/>
      <c r="B26" s="257" t="s">
        <v>2155</v>
      </c>
      <c r="C26" s="258" t="s">
        <v>2156</v>
      </c>
      <c r="D26" s="120"/>
      <c r="E26" s="120"/>
      <c r="F26" s="120"/>
      <c r="G26" s="120"/>
      <c r="H26" s="120"/>
      <c r="I26" s="122">
        <v>8.0</v>
      </c>
      <c r="J26" s="256">
        <f t="shared" ref="J26:K26" si="6">SUM(J27:J34)</f>
        <v>0</v>
      </c>
      <c r="K26" s="256">
        <f t="shared" si="6"/>
        <v>0</v>
      </c>
      <c r="L26" s="197" t="str">
        <f t="shared" si="3"/>
        <v>-</v>
      </c>
      <c r="M26" s="143"/>
      <c r="N26" s="143"/>
      <c r="O26" s="143"/>
      <c r="P26" s="143"/>
      <c r="Q26" s="143"/>
      <c r="R26" s="143"/>
      <c r="S26" s="143"/>
      <c r="T26" s="143"/>
      <c r="U26" s="143"/>
      <c r="V26" s="143"/>
      <c r="W26" s="143"/>
      <c r="X26" s="143"/>
      <c r="Y26" s="143"/>
      <c r="Z26" s="143"/>
    </row>
    <row r="27" ht="14.25" customHeight="1">
      <c r="A27" s="143"/>
      <c r="B27" s="257" t="s">
        <v>151</v>
      </c>
      <c r="C27" s="258" t="s">
        <v>2157</v>
      </c>
      <c r="D27" s="120"/>
      <c r="E27" s="120"/>
      <c r="F27" s="120"/>
      <c r="G27" s="120"/>
      <c r="H27" s="120"/>
      <c r="I27" s="122">
        <v>9.0</v>
      </c>
      <c r="J27" s="259">
        <v>0.0</v>
      </c>
      <c r="K27" s="196">
        <v>0.0</v>
      </c>
      <c r="L27" s="197" t="str">
        <f t="shared" si="3"/>
        <v>-</v>
      </c>
      <c r="M27" s="143"/>
      <c r="N27" s="143"/>
      <c r="O27" s="143"/>
      <c r="P27" s="143"/>
      <c r="Q27" s="143"/>
      <c r="R27" s="143"/>
      <c r="S27" s="143"/>
      <c r="T27" s="143"/>
      <c r="U27" s="143"/>
      <c r="V27" s="143"/>
      <c r="W27" s="143"/>
      <c r="X27" s="143"/>
      <c r="Y27" s="143"/>
      <c r="Z27" s="143"/>
    </row>
    <row r="28" ht="14.25" customHeight="1">
      <c r="A28" s="143"/>
      <c r="B28" s="257" t="s">
        <v>154</v>
      </c>
      <c r="C28" s="258" t="s">
        <v>2158</v>
      </c>
      <c r="D28" s="120"/>
      <c r="E28" s="120"/>
      <c r="F28" s="120"/>
      <c r="G28" s="120"/>
      <c r="H28" s="120"/>
      <c r="I28" s="122">
        <v>10.0</v>
      </c>
      <c r="J28" s="259">
        <v>0.0</v>
      </c>
      <c r="K28" s="196">
        <v>0.0</v>
      </c>
      <c r="L28" s="197" t="str">
        <f t="shared" si="3"/>
        <v>-</v>
      </c>
      <c r="M28" s="143"/>
      <c r="N28" s="143"/>
      <c r="O28" s="143"/>
      <c r="P28" s="143"/>
      <c r="Q28" s="143"/>
      <c r="R28" s="143"/>
      <c r="S28" s="143"/>
      <c r="T28" s="143"/>
      <c r="U28" s="143"/>
      <c r="V28" s="143"/>
      <c r="W28" s="143"/>
      <c r="X28" s="143"/>
      <c r="Y28" s="143"/>
      <c r="Z28" s="143"/>
    </row>
    <row r="29" ht="14.25" customHeight="1">
      <c r="A29" s="143"/>
      <c r="B29" s="257" t="s">
        <v>158</v>
      </c>
      <c r="C29" s="258" t="s">
        <v>2159</v>
      </c>
      <c r="D29" s="120"/>
      <c r="E29" s="120"/>
      <c r="F29" s="120"/>
      <c r="G29" s="120"/>
      <c r="H29" s="120"/>
      <c r="I29" s="122">
        <v>11.0</v>
      </c>
      <c r="J29" s="259">
        <v>0.0</v>
      </c>
      <c r="K29" s="196">
        <v>0.0</v>
      </c>
      <c r="L29" s="197" t="str">
        <f t="shared" si="3"/>
        <v>-</v>
      </c>
      <c r="M29" s="143"/>
      <c r="N29" s="143"/>
      <c r="O29" s="143"/>
      <c r="P29" s="143"/>
      <c r="Q29" s="143"/>
      <c r="R29" s="143"/>
      <c r="S29" s="143"/>
      <c r="T29" s="143"/>
      <c r="U29" s="143"/>
      <c r="V29" s="143"/>
      <c r="W29" s="143"/>
      <c r="X29" s="143"/>
      <c r="Y29" s="143"/>
      <c r="Z29" s="143"/>
    </row>
    <row r="30" ht="14.25" customHeight="1">
      <c r="A30" s="143"/>
      <c r="B30" s="257" t="s">
        <v>164</v>
      </c>
      <c r="C30" s="258" t="s">
        <v>2160</v>
      </c>
      <c r="D30" s="120"/>
      <c r="E30" s="120"/>
      <c r="F30" s="120"/>
      <c r="G30" s="120"/>
      <c r="H30" s="120"/>
      <c r="I30" s="122">
        <v>12.0</v>
      </c>
      <c r="J30" s="259">
        <v>0.0</v>
      </c>
      <c r="K30" s="196">
        <v>0.0</v>
      </c>
      <c r="L30" s="197" t="str">
        <f t="shared" si="3"/>
        <v>-</v>
      </c>
      <c r="M30" s="143"/>
      <c r="N30" s="143"/>
      <c r="O30" s="143"/>
      <c r="P30" s="143"/>
      <c r="Q30" s="143"/>
      <c r="R30" s="143"/>
      <c r="S30" s="143"/>
      <c r="T30" s="143"/>
      <c r="U30" s="143"/>
      <c r="V30" s="143"/>
      <c r="W30" s="143"/>
      <c r="X30" s="143"/>
      <c r="Y30" s="143"/>
      <c r="Z30" s="143"/>
    </row>
    <row r="31" ht="14.25" customHeight="1">
      <c r="A31" s="143"/>
      <c r="B31" s="257" t="s">
        <v>168</v>
      </c>
      <c r="C31" s="258" t="s">
        <v>2161</v>
      </c>
      <c r="D31" s="120"/>
      <c r="E31" s="120"/>
      <c r="F31" s="120"/>
      <c r="G31" s="120"/>
      <c r="H31" s="120"/>
      <c r="I31" s="122">
        <v>13.0</v>
      </c>
      <c r="J31" s="259">
        <v>0.0</v>
      </c>
      <c r="K31" s="196">
        <v>0.0</v>
      </c>
      <c r="L31" s="197" t="str">
        <f t="shared" si="3"/>
        <v>-</v>
      </c>
      <c r="M31" s="143"/>
      <c r="N31" s="143"/>
      <c r="O31" s="143"/>
      <c r="P31" s="143"/>
      <c r="Q31" s="143"/>
      <c r="R31" s="143"/>
      <c r="S31" s="143"/>
      <c r="T31" s="143"/>
      <c r="U31" s="143"/>
      <c r="V31" s="143"/>
      <c r="W31" s="143"/>
      <c r="X31" s="143"/>
      <c r="Y31" s="143"/>
      <c r="Z31" s="143"/>
    </row>
    <row r="32" ht="14.25" customHeight="1">
      <c r="A32" s="143"/>
      <c r="B32" s="257" t="s">
        <v>172</v>
      </c>
      <c r="C32" s="258" t="s">
        <v>2162</v>
      </c>
      <c r="D32" s="120"/>
      <c r="E32" s="120"/>
      <c r="F32" s="120"/>
      <c r="G32" s="120"/>
      <c r="H32" s="120"/>
      <c r="I32" s="122">
        <v>14.0</v>
      </c>
      <c r="J32" s="259">
        <v>0.0</v>
      </c>
      <c r="K32" s="196">
        <v>0.0</v>
      </c>
      <c r="L32" s="197" t="str">
        <f t="shared" si="3"/>
        <v>-</v>
      </c>
      <c r="M32" s="143"/>
      <c r="N32" s="143"/>
      <c r="O32" s="143"/>
      <c r="P32" s="143"/>
      <c r="Q32" s="143"/>
      <c r="R32" s="143"/>
      <c r="S32" s="143"/>
      <c r="T32" s="143"/>
      <c r="U32" s="143"/>
      <c r="V32" s="143"/>
      <c r="W32" s="143"/>
      <c r="X32" s="143"/>
      <c r="Y32" s="143"/>
      <c r="Z32" s="143"/>
    </row>
    <row r="33" ht="14.25" customHeight="1">
      <c r="A33" s="143"/>
      <c r="B33" s="257" t="s">
        <v>176</v>
      </c>
      <c r="C33" s="258" t="s">
        <v>2163</v>
      </c>
      <c r="D33" s="120"/>
      <c r="E33" s="120"/>
      <c r="F33" s="120"/>
      <c r="G33" s="120"/>
      <c r="H33" s="120"/>
      <c r="I33" s="122">
        <v>15.0</v>
      </c>
      <c r="J33" s="259">
        <v>0.0</v>
      </c>
      <c r="K33" s="196">
        <v>0.0</v>
      </c>
      <c r="L33" s="197" t="str">
        <f t="shared" si="3"/>
        <v>-</v>
      </c>
      <c r="M33" s="143"/>
      <c r="N33" s="143"/>
      <c r="O33" s="143"/>
      <c r="P33" s="143"/>
      <c r="Q33" s="143"/>
      <c r="R33" s="143"/>
      <c r="S33" s="143"/>
      <c r="T33" s="143"/>
      <c r="U33" s="143"/>
      <c r="V33" s="143"/>
      <c r="W33" s="143"/>
      <c r="X33" s="143"/>
      <c r="Y33" s="143"/>
      <c r="Z33" s="143"/>
    </row>
    <row r="34" ht="14.25" customHeight="1">
      <c r="A34" s="143"/>
      <c r="B34" s="257" t="s">
        <v>180</v>
      </c>
      <c r="C34" s="258" t="s">
        <v>2164</v>
      </c>
      <c r="D34" s="120"/>
      <c r="E34" s="120"/>
      <c r="F34" s="120"/>
      <c r="G34" s="120"/>
      <c r="H34" s="120"/>
      <c r="I34" s="122">
        <v>16.0</v>
      </c>
      <c r="J34" s="259">
        <v>0.0</v>
      </c>
      <c r="K34" s="196">
        <v>0.0</v>
      </c>
      <c r="L34" s="197" t="str">
        <f t="shared" si="3"/>
        <v>-</v>
      </c>
      <c r="M34" s="143"/>
      <c r="N34" s="143"/>
      <c r="O34" s="143"/>
      <c r="P34" s="143"/>
      <c r="Q34" s="143"/>
      <c r="R34" s="143"/>
      <c r="S34" s="143"/>
      <c r="T34" s="143"/>
      <c r="U34" s="143"/>
      <c r="V34" s="143"/>
      <c r="W34" s="143"/>
      <c r="X34" s="143"/>
      <c r="Y34" s="143"/>
      <c r="Z34" s="143"/>
    </row>
    <row r="35" ht="14.25" customHeight="1">
      <c r="A35" s="143"/>
      <c r="B35" s="257" t="s">
        <v>2165</v>
      </c>
      <c r="C35" s="258" t="s">
        <v>2166</v>
      </c>
      <c r="D35" s="120"/>
      <c r="E35" s="120"/>
      <c r="F35" s="120"/>
      <c r="G35" s="120"/>
      <c r="H35" s="120"/>
      <c r="I35" s="122">
        <v>17.0</v>
      </c>
      <c r="J35" s="259">
        <v>0.0</v>
      </c>
      <c r="K35" s="196">
        <v>0.0</v>
      </c>
      <c r="L35" s="197" t="str">
        <f t="shared" si="3"/>
        <v>-</v>
      </c>
      <c r="M35" s="143"/>
      <c r="N35" s="143"/>
      <c r="O35" s="143"/>
      <c r="P35" s="143"/>
      <c r="Q35" s="143"/>
      <c r="R35" s="143"/>
      <c r="S35" s="143"/>
      <c r="T35" s="143"/>
      <c r="U35" s="143"/>
      <c r="V35" s="143"/>
      <c r="W35" s="143"/>
      <c r="X35" s="143"/>
      <c r="Y35" s="143"/>
      <c r="Z35" s="143"/>
    </row>
    <row r="36" ht="14.25" customHeight="1">
      <c r="A36" s="143"/>
      <c r="B36" s="254" t="s">
        <v>2167</v>
      </c>
      <c r="C36" s="255" t="s">
        <v>2168</v>
      </c>
      <c r="D36" s="120"/>
      <c r="E36" s="120"/>
      <c r="F36" s="120"/>
      <c r="G36" s="120"/>
      <c r="H36" s="120"/>
      <c r="I36" s="122">
        <v>18.0</v>
      </c>
      <c r="J36" s="256">
        <f t="shared" ref="J36:K36" si="7">J37+J41+J49+J52+J57+J60-J64</f>
        <v>15000</v>
      </c>
      <c r="K36" s="256">
        <f t="shared" si="7"/>
        <v>15000</v>
      </c>
      <c r="L36" s="197">
        <f t="shared" si="3"/>
        <v>100</v>
      </c>
      <c r="M36" s="143"/>
      <c r="N36" s="143"/>
      <c r="O36" s="143"/>
      <c r="P36" s="143"/>
      <c r="Q36" s="143"/>
      <c r="R36" s="143"/>
      <c r="S36" s="143"/>
      <c r="T36" s="143"/>
      <c r="U36" s="143"/>
      <c r="V36" s="143"/>
      <c r="W36" s="143"/>
      <c r="X36" s="143"/>
      <c r="Y36" s="143"/>
      <c r="Z36" s="143"/>
    </row>
    <row r="37" ht="14.25" customHeight="1">
      <c r="A37" s="143"/>
      <c r="B37" s="257" t="s">
        <v>2169</v>
      </c>
      <c r="C37" s="258" t="s">
        <v>2170</v>
      </c>
      <c r="D37" s="120"/>
      <c r="E37" s="120"/>
      <c r="F37" s="120"/>
      <c r="G37" s="120"/>
      <c r="H37" s="120"/>
      <c r="I37" s="122">
        <v>19.0</v>
      </c>
      <c r="J37" s="256">
        <f t="shared" ref="J37:K37" si="8">SUM(J38:J40)</f>
        <v>0</v>
      </c>
      <c r="K37" s="256">
        <f t="shared" si="8"/>
        <v>0</v>
      </c>
      <c r="L37" s="197" t="str">
        <f t="shared" si="3"/>
        <v>-</v>
      </c>
      <c r="M37" s="143"/>
      <c r="N37" s="143"/>
      <c r="O37" s="143"/>
      <c r="P37" s="143"/>
      <c r="Q37" s="143"/>
      <c r="R37" s="143"/>
      <c r="S37" s="143"/>
      <c r="T37" s="143"/>
      <c r="U37" s="143"/>
      <c r="V37" s="143"/>
      <c r="W37" s="143"/>
      <c r="X37" s="143"/>
      <c r="Y37" s="143"/>
      <c r="Z37" s="143"/>
    </row>
    <row r="38" ht="14.25" customHeight="1">
      <c r="A38" s="143"/>
      <c r="B38" s="257" t="s">
        <v>2171</v>
      </c>
      <c r="C38" s="258" t="s">
        <v>2172</v>
      </c>
      <c r="D38" s="120"/>
      <c r="E38" s="120"/>
      <c r="F38" s="120"/>
      <c r="G38" s="120"/>
      <c r="H38" s="120"/>
      <c r="I38" s="122">
        <v>20.0</v>
      </c>
      <c r="J38" s="259">
        <v>0.0</v>
      </c>
      <c r="K38" s="196">
        <v>0.0</v>
      </c>
      <c r="L38" s="197" t="str">
        <f t="shared" si="3"/>
        <v>-</v>
      </c>
      <c r="M38" s="143"/>
      <c r="N38" s="143"/>
      <c r="O38" s="143"/>
      <c r="P38" s="143"/>
      <c r="Q38" s="143"/>
      <c r="R38" s="143"/>
      <c r="S38" s="143"/>
      <c r="T38" s="143"/>
      <c r="U38" s="143"/>
      <c r="V38" s="143"/>
      <c r="W38" s="143"/>
      <c r="X38" s="143"/>
      <c r="Y38" s="143"/>
      <c r="Z38" s="143"/>
    </row>
    <row r="39" ht="14.25" customHeight="1">
      <c r="A39" s="143"/>
      <c r="B39" s="257" t="s">
        <v>2173</v>
      </c>
      <c r="C39" s="258" t="s">
        <v>2174</v>
      </c>
      <c r="D39" s="120"/>
      <c r="E39" s="120"/>
      <c r="F39" s="120"/>
      <c r="G39" s="120"/>
      <c r="H39" s="120"/>
      <c r="I39" s="122">
        <v>21.0</v>
      </c>
      <c r="J39" s="259">
        <v>0.0</v>
      </c>
      <c r="K39" s="196">
        <v>0.0</v>
      </c>
      <c r="L39" s="197" t="str">
        <f t="shared" si="3"/>
        <v>-</v>
      </c>
      <c r="M39" s="143"/>
      <c r="N39" s="143"/>
      <c r="O39" s="143"/>
      <c r="P39" s="143"/>
      <c r="Q39" s="143"/>
      <c r="R39" s="143"/>
      <c r="S39" s="143"/>
      <c r="T39" s="143"/>
      <c r="U39" s="143"/>
      <c r="V39" s="143"/>
      <c r="W39" s="143"/>
      <c r="X39" s="143"/>
      <c r="Y39" s="143"/>
      <c r="Z39" s="143"/>
    </row>
    <row r="40" ht="14.25" customHeight="1">
      <c r="A40" s="143"/>
      <c r="B40" s="257" t="s">
        <v>2175</v>
      </c>
      <c r="C40" s="258" t="s">
        <v>2176</v>
      </c>
      <c r="D40" s="120"/>
      <c r="E40" s="120"/>
      <c r="F40" s="120"/>
      <c r="G40" s="120"/>
      <c r="H40" s="120"/>
      <c r="I40" s="122">
        <v>22.0</v>
      </c>
      <c r="J40" s="259">
        <v>0.0</v>
      </c>
      <c r="K40" s="196">
        <v>0.0</v>
      </c>
      <c r="L40" s="197" t="str">
        <f t="shared" si="3"/>
        <v>-</v>
      </c>
      <c r="M40" s="143"/>
      <c r="N40" s="143"/>
      <c r="O40" s="143"/>
      <c r="P40" s="143"/>
      <c r="Q40" s="143"/>
      <c r="R40" s="143"/>
      <c r="S40" s="143"/>
      <c r="T40" s="143"/>
      <c r="U40" s="143"/>
      <c r="V40" s="143"/>
      <c r="W40" s="143"/>
      <c r="X40" s="143"/>
      <c r="Y40" s="143"/>
      <c r="Z40" s="143"/>
    </row>
    <row r="41" ht="14.25" customHeight="1">
      <c r="A41" s="143"/>
      <c r="B41" s="257" t="s">
        <v>2177</v>
      </c>
      <c r="C41" s="258" t="s">
        <v>2178</v>
      </c>
      <c r="D41" s="120"/>
      <c r="E41" s="120"/>
      <c r="F41" s="120"/>
      <c r="G41" s="120"/>
      <c r="H41" s="120"/>
      <c r="I41" s="122">
        <v>23.0</v>
      </c>
      <c r="J41" s="256">
        <f t="shared" ref="J41:K41" si="9">SUM(J42:J48)</f>
        <v>13605</v>
      </c>
      <c r="K41" s="256">
        <f t="shared" si="9"/>
        <v>13605</v>
      </c>
      <c r="L41" s="197">
        <f t="shared" si="3"/>
        <v>100</v>
      </c>
      <c r="M41" s="143"/>
      <c r="N41" s="143"/>
      <c r="O41" s="143"/>
      <c r="P41" s="143"/>
      <c r="Q41" s="143"/>
      <c r="R41" s="143"/>
      <c r="S41" s="143"/>
      <c r="T41" s="143"/>
      <c r="U41" s="143"/>
      <c r="V41" s="143"/>
      <c r="W41" s="143"/>
      <c r="X41" s="143"/>
      <c r="Y41" s="143"/>
      <c r="Z41" s="143"/>
    </row>
    <row r="42" ht="14.25" customHeight="1">
      <c r="A42" s="143"/>
      <c r="B42" s="257" t="s">
        <v>2179</v>
      </c>
      <c r="C42" s="258" t="s">
        <v>2180</v>
      </c>
      <c r="D42" s="120"/>
      <c r="E42" s="120"/>
      <c r="F42" s="120"/>
      <c r="G42" s="120"/>
      <c r="H42" s="120"/>
      <c r="I42" s="122">
        <v>24.0</v>
      </c>
      <c r="J42" s="259">
        <v>2120.0</v>
      </c>
      <c r="K42" s="196">
        <v>2120.0</v>
      </c>
      <c r="L42" s="197">
        <f t="shared" si="3"/>
        <v>100</v>
      </c>
      <c r="M42" s="143"/>
      <c r="N42" s="143"/>
      <c r="O42" s="143"/>
      <c r="P42" s="143"/>
      <c r="Q42" s="143"/>
      <c r="R42" s="143"/>
      <c r="S42" s="143"/>
      <c r="T42" s="143"/>
      <c r="U42" s="143"/>
      <c r="V42" s="143"/>
      <c r="W42" s="143"/>
      <c r="X42" s="143"/>
      <c r="Y42" s="143"/>
      <c r="Z42" s="143"/>
    </row>
    <row r="43" ht="14.25" customHeight="1">
      <c r="A43" s="143"/>
      <c r="B43" s="257" t="s">
        <v>2181</v>
      </c>
      <c r="C43" s="258" t="s">
        <v>2182</v>
      </c>
      <c r="D43" s="120"/>
      <c r="E43" s="120"/>
      <c r="F43" s="120"/>
      <c r="G43" s="120"/>
      <c r="H43" s="120"/>
      <c r="I43" s="122">
        <v>25.0</v>
      </c>
      <c r="J43" s="259">
        <v>6295.0</v>
      </c>
      <c r="K43" s="196">
        <v>6295.0</v>
      </c>
      <c r="L43" s="197">
        <f t="shared" si="3"/>
        <v>100</v>
      </c>
      <c r="M43" s="143"/>
      <c r="N43" s="143"/>
      <c r="O43" s="143"/>
      <c r="P43" s="143"/>
      <c r="Q43" s="143"/>
      <c r="R43" s="143"/>
      <c r="S43" s="143"/>
      <c r="T43" s="143"/>
      <c r="U43" s="143"/>
      <c r="V43" s="143"/>
      <c r="W43" s="143"/>
      <c r="X43" s="143"/>
      <c r="Y43" s="143"/>
      <c r="Z43" s="143"/>
    </row>
    <row r="44" ht="14.25" customHeight="1">
      <c r="A44" s="143"/>
      <c r="B44" s="257" t="s">
        <v>2183</v>
      </c>
      <c r="C44" s="258" t="s">
        <v>2184</v>
      </c>
      <c r="D44" s="120"/>
      <c r="E44" s="120"/>
      <c r="F44" s="120"/>
      <c r="G44" s="120"/>
      <c r="H44" s="120"/>
      <c r="I44" s="122">
        <v>26.0</v>
      </c>
      <c r="J44" s="259">
        <v>2200.0</v>
      </c>
      <c r="K44" s="196">
        <v>2200.0</v>
      </c>
      <c r="L44" s="197">
        <f t="shared" si="3"/>
        <v>100</v>
      </c>
      <c r="M44" s="143"/>
      <c r="N44" s="143"/>
      <c r="O44" s="143"/>
      <c r="P44" s="143"/>
      <c r="Q44" s="143"/>
      <c r="R44" s="143"/>
      <c r="S44" s="143"/>
      <c r="T44" s="143"/>
      <c r="U44" s="143"/>
      <c r="V44" s="143"/>
      <c r="W44" s="143"/>
      <c r="X44" s="143"/>
      <c r="Y44" s="143"/>
      <c r="Z44" s="143"/>
    </row>
    <row r="45" ht="14.25" customHeight="1">
      <c r="A45" s="143"/>
      <c r="B45" s="257" t="s">
        <v>2185</v>
      </c>
      <c r="C45" s="258" t="s">
        <v>2186</v>
      </c>
      <c r="D45" s="120"/>
      <c r="E45" s="120"/>
      <c r="F45" s="120"/>
      <c r="G45" s="120"/>
      <c r="H45" s="120"/>
      <c r="I45" s="122">
        <v>27.0</v>
      </c>
      <c r="J45" s="259">
        <v>0.0</v>
      </c>
      <c r="K45" s="196">
        <v>0.0</v>
      </c>
      <c r="L45" s="197" t="str">
        <f t="shared" si="3"/>
        <v>-</v>
      </c>
      <c r="M45" s="143"/>
      <c r="N45" s="143"/>
      <c r="O45" s="143"/>
      <c r="P45" s="143"/>
      <c r="Q45" s="143"/>
      <c r="R45" s="143"/>
      <c r="S45" s="143"/>
      <c r="T45" s="143"/>
      <c r="U45" s="143"/>
      <c r="V45" s="143"/>
      <c r="W45" s="143"/>
      <c r="X45" s="143"/>
      <c r="Y45" s="143"/>
      <c r="Z45" s="143"/>
    </row>
    <row r="46" ht="14.25" customHeight="1">
      <c r="A46" s="143"/>
      <c r="B46" s="257" t="s">
        <v>2187</v>
      </c>
      <c r="C46" s="258" t="s">
        <v>2188</v>
      </c>
      <c r="D46" s="120"/>
      <c r="E46" s="120"/>
      <c r="F46" s="120"/>
      <c r="G46" s="120"/>
      <c r="H46" s="120"/>
      <c r="I46" s="122">
        <v>28.0</v>
      </c>
      <c r="J46" s="259">
        <v>0.0</v>
      </c>
      <c r="K46" s="196">
        <v>0.0</v>
      </c>
      <c r="L46" s="197" t="str">
        <f t="shared" si="3"/>
        <v>-</v>
      </c>
      <c r="M46" s="143"/>
      <c r="N46" s="143"/>
      <c r="O46" s="143"/>
      <c r="P46" s="143"/>
      <c r="Q46" s="143"/>
      <c r="R46" s="143"/>
      <c r="S46" s="143"/>
      <c r="T46" s="143"/>
      <c r="U46" s="143"/>
      <c r="V46" s="143"/>
      <c r="W46" s="143"/>
      <c r="X46" s="143"/>
      <c r="Y46" s="143"/>
      <c r="Z46" s="143"/>
    </row>
    <row r="47" ht="14.25" customHeight="1">
      <c r="A47" s="143"/>
      <c r="B47" s="257" t="s">
        <v>2189</v>
      </c>
      <c r="C47" s="258" t="s">
        <v>2190</v>
      </c>
      <c r="D47" s="120"/>
      <c r="E47" s="120"/>
      <c r="F47" s="120"/>
      <c r="G47" s="120"/>
      <c r="H47" s="120"/>
      <c r="I47" s="122">
        <v>29.0</v>
      </c>
      <c r="J47" s="259">
        <v>2990.0</v>
      </c>
      <c r="K47" s="196">
        <v>2990.0</v>
      </c>
      <c r="L47" s="197">
        <f t="shared" si="3"/>
        <v>100</v>
      </c>
      <c r="M47" s="143"/>
      <c r="N47" s="143"/>
      <c r="O47" s="143"/>
      <c r="P47" s="143"/>
      <c r="Q47" s="143"/>
      <c r="R47" s="143"/>
      <c r="S47" s="143"/>
      <c r="T47" s="143"/>
      <c r="U47" s="143"/>
      <c r="V47" s="143"/>
      <c r="W47" s="143"/>
      <c r="X47" s="143"/>
      <c r="Y47" s="143"/>
      <c r="Z47" s="143"/>
    </row>
    <row r="48" ht="14.25" customHeight="1">
      <c r="A48" s="143"/>
      <c r="B48" s="257" t="s">
        <v>2191</v>
      </c>
      <c r="C48" s="258" t="s">
        <v>2192</v>
      </c>
      <c r="D48" s="120"/>
      <c r="E48" s="120"/>
      <c r="F48" s="120"/>
      <c r="G48" s="120"/>
      <c r="H48" s="120"/>
      <c r="I48" s="122">
        <v>30.0</v>
      </c>
      <c r="J48" s="259">
        <v>0.0</v>
      </c>
      <c r="K48" s="196">
        <v>0.0</v>
      </c>
      <c r="L48" s="197" t="str">
        <f t="shared" si="3"/>
        <v>-</v>
      </c>
      <c r="M48" s="143"/>
      <c r="N48" s="143"/>
      <c r="O48" s="143"/>
      <c r="P48" s="143"/>
      <c r="Q48" s="143"/>
      <c r="R48" s="143"/>
      <c r="S48" s="143"/>
      <c r="T48" s="143"/>
      <c r="U48" s="143"/>
      <c r="V48" s="143"/>
      <c r="W48" s="143"/>
      <c r="X48" s="143"/>
      <c r="Y48" s="143"/>
      <c r="Z48" s="143"/>
    </row>
    <row r="49" ht="14.25" customHeight="1">
      <c r="A49" s="143"/>
      <c r="B49" s="257" t="s">
        <v>2193</v>
      </c>
      <c r="C49" s="258" t="s">
        <v>2194</v>
      </c>
      <c r="D49" s="120"/>
      <c r="E49" s="120"/>
      <c r="F49" s="120"/>
      <c r="G49" s="120"/>
      <c r="H49" s="120"/>
      <c r="I49" s="122">
        <v>31.0</v>
      </c>
      <c r="J49" s="256">
        <f t="shared" ref="J49:K49" si="10">SUM(J50:J51)</f>
        <v>0</v>
      </c>
      <c r="K49" s="256">
        <f t="shared" si="10"/>
        <v>0</v>
      </c>
      <c r="L49" s="197" t="str">
        <f t="shared" si="3"/>
        <v>-</v>
      </c>
      <c r="M49" s="143"/>
      <c r="N49" s="143"/>
      <c r="O49" s="143"/>
      <c r="P49" s="143"/>
      <c r="Q49" s="143"/>
      <c r="R49" s="143"/>
      <c r="S49" s="143"/>
      <c r="T49" s="143"/>
      <c r="U49" s="143"/>
      <c r="V49" s="143"/>
      <c r="W49" s="143"/>
      <c r="X49" s="143"/>
      <c r="Y49" s="143"/>
      <c r="Z49" s="143"/>
    </row>
    <row r="50" ht="14.25" customHeight="1">
      <c r="A50" s="143"/>
      <c r="B50" s="257" t="s">
        <v>2195</v>
      </c>
      <c r="C50" s="258" t="s">
        <v>2196</v>
      </c>
      <c r="D50" s="120"/>
      <c r="E50" s="120"/>
      <c r="F50" s="120"/>
      <c r="G50" s="120"/>
      <c r="H50" s="120"/>
      <c r="I50" s="122">
        <v>32.0</v>
      </c>
      <c r="J50" s="259">
        <v>0.0</v>
      </c>
      <c r="K50" s="196">
        <v>0.0</v>
      </c>
      <c r="L50" s="197" t="str">
        <f t="shared" si="3"/>
        <v>-</v>
      </c>
      <c r="M50" s="143"/>
      <c r="N50" s="143"/>
      <c r="O50" s="143"/>
      <c r="P50" s="143"/>
      <c r="Q50" s="143"/>
      <c r="R50" s="143"/>
      <c r="S50" s="143"/>
      <c r="T50" s="143"/>
      <c r="U50" s="143"/>
      <c r="V50" s="143"/>
      <c r="W50" s="143"/>
      <c r="X50" s="143"/>
      <c r="Y50" s="143"/>
      <c r="Z50" s="143"/>
    </row>
    <row r="51" ht="14.25" customHeight="1">
      <c r="A51" s="143"/>
      <c r="B51" s="257" t="s">
        <v>2197</v>
      </c>
      <c r="C51" s="258" t="s">
        <v>2198</v>
      </c>
      <c r="D51" s="120"/>
      <c r="E51" s="120"/>
      <c r="F51" s="120"/>
      <c r="G51" s="120"/>
      <c r="H51" s="120"/>
      <c r="I51" s="122">
        <v>33.0</v>
      </c>
      <c r="J51" s="259">
        <v>0.0</v>
      </c>
      <c r="K51" s="196">
        <v>0.0</v>
      </c>
      <c r="L51" s="197" t="str">
        <f t="shared" si="3"/>
        <v>-</v>
      </c>
      <c r="M51" s="143"/>
      <c r="N51" s="143"/>
      <c r="O51" s="143"/>
      <c r="P51" s="143"/>
      <c r="Q51" s="143"/>
      <c r="R51" s="143"/>
      <c r="S51" s="143"/>
      <c r="T51" s="143"/>
      <c r="U51" s="143"/>
      <c r="V51" s="143"/>
      <c r="W51" s="143"/>
      <c r="X51" s="143"/>
      <c r="Y51" s="143"/>
      <c r="Z51" s="143"/>
    </row>
    <row r="52" ht="14.25" customHeight="1">
      <c r="A52" s="143"/>
      <c r="B52" s="257" t="s">
        <v>2199</v>
      </c>
      <c r="C52" s="258" t="s">
        <v>2200</v>
      </c>
      <c r="D52" s="120"/>
      <c r="E52" s="120"/>
      <c r="F52" s="120"/>
      <c r="G52" s="120"/>
      <c r="H52" s="120"/>
      <c r="I52" s="122">
        <v>34.0</v>
      </c>
      <c r="J52" s="256">
        <f t="shared" ref="J52:K52" si="11">SUM(J53:J56)</f>
        <v>4000</v>
      </c>
      <c r="K52" s="256">
        <f t="shared" si="11"/>
        <v>4000</v>
      </c>
      <c r="L52" s="197">
        <f t="shared" si="3"/>
        <v>100</v>
      </c>
      <c r="M52" s="143"/>
      <c r="N52" s="143"/>
      <c r="O52" s="143"/>
      <c r="P52" s="143"/>
      <c r="Q52" s="143"/>
      <c r="R52" s="143"/>
      <c r="S52" s="143"/>
      <c r="T52" s="143"/>
      <c r="U52" s="143"/>
      <c r="V52" s="143"/>
      <c r="W52" s="143"/>
      <c r="X52" s="143"/>
      <c r="Y52" s="143"/>
      <c r="Z52" s="143"/>
    </row>
    <row r="53" ht="14.25" customHeight="1">
      <c r="A53" s="143"/>
      <c r="B53" s="257" t="s">
        <v>2201</v>
      </c>
      <c r="C53" s="258" t="s">
        <v>2202</v>
      </c>
      <c r="D53" s="120"/>
      <c r="E53" s="120"/>
      <c r="F53" s="120"/>
      <c r="G53" s="120"/>
      <c r="H53" s="120"/>
      <c r="I53" s="122">
        <v>35.0</v>
      </c>
      <c r="J53" s="259">
        <v>0.0</v>
      </c>
      <c r="K53" s="196">
        <v>0.0</v>
      </c>
      <c r="L53" s="197" t="str">
        <f t="shared" si="3"/>
        <v>-</v>
      </c>
      <c r="M53" s="143"/>
      <c r="N53" s="143"/>
      <c r="O53" s="143"/>
      <c r="P53" s="143"/>
      <c r="Q53" s="143"/>
      <c r="R53" s="143"/>
      <c r="S53" s="143"/>
      <c r="T53" s="143"/>
      <c r="U53" s="143"/>
      <c r="V53" s="143"/>
      <c r="W53" s="143"/>
      <c r="X53" s="143"/>
      <c r="Y53" s="143"/>
      <c r="Z53" s="143"/>
    </row>
    <row r="54" ht="14.25" customHeight="1">
      <c r="A54" s="143"/>
      <c r="B54" s="257" t="s">
        <v>2203</v>
      </c>
      <c r="C54" s="258" t="s">
        <v>2204</v>
      </c>
      <c r="D54" s="120"/>
      <c r="E54" s="120"/>
      <c r="F54" s="120"/>
      <c r="G54" s="120"/>
      <c r="H54" s="120"/>
      <c r="I54" s="122">
        <v>36.0</v>
      </c>
      <c r="J54" s="259">
        <v>0.0</v>
      </c>
      <c r="K54" s="196">
        <v>0.0</v>
      </c>
      <c r="L54" s="197" t="str">
        <f t="shared" si="3"/>
        <v>-</v>
      </c>
      <c r="M54" s="143"/>
      <c r="N54" s="143"/>
      <c r="O54" s="143"/>
      <c r="P54" s="143"/>
      <c r="Q54" s="143"/>
      <c r="R54" s="143"/>
      <c r="S54" s="143"/>
      <c r="T54" s="143"/>
      <c r="U54" s="143"/>
      <c r="V54" s="143"/>
      <c r="W54" s="143"/>
      <c r="X54" s="143"/>
      <c r="Y54" s="143"/>
      <c r="Z54" s="143"/>
    </row>
    <row r="55" ht="14.25" customHeight="1">
      <c r="A55" s="143"/>
      <c r="B55" s="257" t="s">
        <v>2205</v>
      </c>
      <c r="C55" s="258" t="s">
        <v>2206</v>
      </c>
      <c r="D55" s="120"/>
      <c r="E55" s="120"/>
      <c r="F55" s="120"/>
      <c r="G55" s="120"/>
      <c r="H55" s="120"/>
      <c r="I55" s="122">
        <v>37.0</v>
      </c>
      <c r="J55" s="259">
        <v>0.0</v>
      </c>
      <c r="K55" s="196">
        <v>0.0</v>
      </c>
      <c r="L55" s="197" t="str">
        <f t="shared" si="3"/>
        <v>-</v>
      </c>
      <c r="M55" s="143"/>
      <c r="N55" s="143"/>
      <c r="O55" s="143"/>
      <c r="P55" s="143"/>
      <c r="Q55" s="143"/>
      <c r="R55" s="143"/>
      <c r="S55" s="143"/>
      <c r="T55" s="143"/>
      <c r="U55" s="143"/>
      <c r="V55" s="143"/>
      <c r="W55" s="143"/>
      <c r="X55" s="143"/>
      <c r="Y55" s="143"/>
      <c r="Z55" s="143"/>
    </row>
    <row r="56" ht="14.25" customHeight="1">
      <c r="A56" s="143"/>
      <c r="B56" s="257" t="s">
        <v>2207</v>
      </c>
      <c r="C56" s="258" t="s">
        <v>2208</v>
      </c>
      <c r="D56" s="120"/>
      <c r="E56" s="120"/>
      <c r="F56" s="120"/>
      <c r="G56" s="120"/>
      <c r="H56" s="120"/>
      <c r="I56" s="122">
        <v>38.0</v>
      </c>
      <c r="J56" s="259">
        <v>4000.0</v>
      </c>
      <c r="K56" s="196">
        <v>4000.0</v>
      </c>
      <c r="L56" s="197">
        <f t="shared" si="3"/>
        <v>100</v>
      </c>
      <c r="M56" s="143"/>
      <c r="N56" s="143"/>
      <c r="O56" s="143"/>
      <c r="P56" s="143"/>
      <c r="Q56" s="143"/>
      <c r="R56" s="143"/>
      <c r="S56" s="143"/>
      <c r="T56" s="143"/>
      <c r="U56" s="143"/>
      <c r="V56" s="143"/>
      <c r="W56" s="143"/>
      <c r="X56" s="143"/>
      <c r="Y56" s="143"/>
      <c r="Z56" s="143"/>
    </row>
    <row r="57" ht="14.25" customHeight="1">
      <c r="A57" s="143"/>
      <c r="B57" s="257" t="s">
        <v>2209</v>
      </c>
      <c r="C57" s="258" t="s">
        <v>2210</v>
      </c>
      <c r="D57" s="120"/>
      <c r="E57" s="120"/>
      <c r="F57" s="120"/>
      <c r="G57" s="120"/>
      <c r="H57" s="120"/>
      <c r="I57" s="122">
        <v>39.0</v>
      </c>
      <c r="J57" s="256">
        <f t="shared" ref="J57:K57" si="12">SUM(J58:J59)</f>
        <v>0</v>
      </c>
      <c r="K57" s="256">
        <f t="shared" si="12"/>
        <v>0</v>
      </c>
      <c r="L57" s="197" t="str">
        <f t="shared" si="3"/>
        <v>-</v>
      </c>
      <c r="M57" s="143"/>
      <c r="N57" s="143"/>
      <c r="O57" s="143"/>
      <c r="P57" s="143"/>
      <c r="Q57" s="143"/>
      <c r="R57" s="143"/>
      <c r="S57" s="143"/>
      <c r="T57" s="143"/>
      <c r="U57" s="143"/>
      <c r="V57" s="143"/>
      <c r="W57" s="143"/>
      <c r="X57" s="143"/>
      <c r="Y57" s="143"/>
      <c r="Z57" s="143"/>
    </row>
    <row r="58" ht="14.25" customHeight="1">
      <c r="A58" s="143"/>
      <c r="B58" s="257" t="s">
        <v>2211</v>
      </c>
      <c r="C58" s="258" t="s">
        <v>2212</v>
      </c>
      <c r="D58" s="120"/>
      <c r="E58" s="120"/>
      <c r="F58" s="120"/>
      <c r="G58" s="120"/>
      <c r="H58" s="120"/>
      <c r="I58" s="122">
        <v>40.0</v>
      </c>
      <c r="J58" s="259">
        <v>0.0</v>
      </c>
      <c r="K58" s="196">
        <v>0.0</v>
      </c>
      <c r="L58" s="197" t="str">
        <f t="shared" si="3"/>
        <v>-</v>
      </c>
      <c r="M58" s="143"/>
      <c r="N58" s="143"/>
      <c r="O58" s="143"/>
      <c r="P58" s="143"/>
      <c r="Q58" s="143"/>
      <c r="R58" s="143"/>
      <c r="S58" s="143"/>
      <c r="T58" s="143"/>
      <c r="U58" s="143"/>
      <c r="V58" s="143"/>
      <c r="W58" s="143"/>
      <c r="X58" s="143"/>
      <c r="Y58" s="143"/>
      <c r="Z58" s="143"/>
    </row>
    <row r="59" ht="14.25" customHeight="1">
      <c r="A59" s="143"/>
      <c r="B59" s="257" t="s">
        <v>2213</v>
      </c>
      <c r="C59" s="258" t="s">
        <v>2214</v>
      </c>
      <c r="D59" s="120"/>
      <c r="E59" s="120"/>
      <c r="F59" s="120"/>
      <c r="G59" s="120"/>
      <c r="H59" s="120"/>
      <c r="I59" s="122">
        <v>41.0</v>
      </c>
      <c r="J59" s="259">
        <v>0.0</v>
      </c>
      <c r="K59" s="196">
        <v>0.0</v>
      </c>
      <c r="L59" s="197" t="str">
        <f t="shared" si="3"/>
        <v>-</v>
      </c>
      <c r="M59" s="143"/>
      <c r="N59" s="143"/>
      <c r="O59" s="143"/>
      <c r="P59" s="143"/>
      <c r="Q59" s="143"/>
      <c r="R59" s="143"/>
      <c r="S59" s="143"/>
      <c r="T59" s="143"/>
      <c r="U59" s="143"/>
      <c r="V59" s="143"/>
      <c r="W59" s="143"/>
      <c r="X59" s="143"/>
      <c r="Y59" s="143"/>
      <c r="Z59" s="143"/>
    </row>
    <row r="60" ht="14.25" customHeight="1">
      <c r="A60" s="143"/>
      <c r="B60" s="257" t="s">
        <v>2215</v>
      </c>
      <c r="C60" s="258" t="s">
        <v>2216</v>
      </c>
      <c r="D60" s="120"/>
      <c r="E60" s="120"/>
      <c r="F60" s="120"/>
      <c r="G60" s="120"/>
      <c r="H60" s="120"/>
      <c r="I60" s="122">
        <v>42.0</v>
      </c>
      <c r="J60" s="256">
        <f t="shared" ref="J60:K60" si="13">SUM(J61:J63)</f>
        <v>15000</v>
      </c>
      <c r="K60" s="256">
        <f t="shared" si="13"/>
        <v>15000</v>
      </c>
      <c r="L60" s="197">
        <f t="shared" si="3"/>
        <v>100</v>
      </c>
      <c r="M60" s="143"/>
      <c r="N60" s="143"/>
      <c r="O60" s="143"/>
      <c r="P60" s="143"/>
      <c r="Q60" s="143"/>
      <c r="R60" s="143"/>
      <c r="S60" s="143"/>
      <c r="T60" s="143"/>
      <c r="U60" s="143"/>
      <c r="V60" s="143"/>
      <c r="W60" s="143"/>
      <c r="X60" s="143"/>
      <c r="Y60" s="143"/>
      <c r="Z60" s="143"/>
    </row>
    <row r="61" ht="14.25" customHeight="1">
      <c r="A61" s="143"/>
      <c r="B61" s="257" t="s">
        <v>2217</v>
      </c>
      <c r="C61" s="258" t="s">
        <v>2218</v>
      </c>
      <c r="D61" s="120"/>
      <c r="E61" s="120"/>
      <c r="F61" s="120"/>
      <c r="G61" s="120"/>
      <c r="H61" s="120"/>
      <c r="I61" s="122">
        <v>43.0</v>
      </c>
      <c r="J61" s="259">
        <v>0.0</v>
      </c>
      <c r="K61" s="196">
        <v>0.0</v>
      </c>
      <c r="L61" s="197" t="str">
        <f t="shared" si="3"/>
        <v>-</v>
      </c>
      <c r="M61" s="143"/>
      <c r="N61" s="143"/>
      <c r="O61" s="143"/>
      <c r="P61" s="143"/>
      <c r="Q61" s="143"/>
      <c r="R61" s="143"/>
      <c r="S61" s="143"/>
      <c r="T61" s="143"/>
      <c r="U61" s="143"/>
      <c r="V61" s="143"/>
      <c r="W61" s="143"/>
      <c r="X61" s="143"/>
      <c r="Y61" s="143"/>
      <c r="Z61" s="143"/>
    </row>
    <row r="62" ht="14.25" customHeight="1">
      <c r="A62" s="143"/>
      <c r="B62" s="257" t="s">
        <v>2219</v>
      </c>
      <c r="C62" s="258" t="s">
        <v>2220</v>
      </c>
      <c r="D62" s="120"/>
      <c r="E62" s="120"/>
      <c r="F62" s="120"/>
      <c r="G62" s="120"/>
      <c r="H62" s="120"/>
      <c r="I62" s="122">
        <v>44.0</v>
      </c>
      <c r="J62" s="259">
        <v>15000.0</v>
      </c>
      <c r="K62" s="196">
        <v>15000.0</v>
      </c>
      <c r="L62" s="197">
        <f t="shared" si="3"/>
        <v>100</v>
      </c>
      <c r="M62" s="143"/>
      <c r="N62" s="143"/>
      <c r="O62" s="143"/>
      <c r="P62" s="143"/>
      <c r="Q62" s="143"/>
      <c r="R62" s="143"/>
      <c r="S62" s="143"/>
      <c r="T62" s="143"/>
      <c r="U62" s="143"/>
      <c r="V62" s="143"/>
      <c r="W62" s="143"/>
      <c r="X62" s="143"/>
      <c r="Y62" s="143"/>
      <c r="Z62" s="143"/>
    </row>
    <row r="63" ht="14.25" customHeight="1">
      <c r="A63" s="143"/>
      <c r="B63" s="257" t="s">
        <v>2221</v>
      </c>
      <c r="C63" s="258" t="s">
        <v>2222</v>
      </c>
      <c r="D63" s="120"/>
      <c r="E63" s="120"/>
      <c r="F63" s="120"/>
      <c r="G63" s="120"/>
      <c r="H63" s="120"/>
      <c r="I63" s="122">
        <v>45.0</v>
      </c>
      <c r="J63" s="259">
        <v>0.0</v>
      </c>
      <c r="K63" s="196">
        <v>0.0</v>
      </c>
      <c r="L63" s="197" t="str">
        <f t="shared" si="3"/>
        <v>-</v>
      </c>
      <c r="M63" s="143"/>
      <c r="N63" s="143"/>
      <c r="O63" s="143"/>
      <c r="P63" s="143"/>
      <c r="Q63" s="143"/>
      <c r="R63" s="143"/>
      <c r="S63" s="143"/>
      <c r="T63" s="143"/>
      <c r="U63" s="143"/>
      <c r="V63" s="143"/>
      <c r="W63" s="143"/>
      <c r="X63" s="143"/>
      <c r="Y63" s="143"/>
      <c r="Z63" s="143"/>
    </row>
    <row r="64" ht="14.25" customHeight="1">
      <c r="A64" s="143"/>
      <c r="B64" s="257" t="s">
        <v>2223</v>
      </c>
      <c r="C64" s="258" t="s">
        <v>2224</v>
      </c>
      <c r="D64" s="120"/>
      <c r="E64" s="120"/>
      <c r="F64" s="120"/>
      <c r="G64" s="120"/>
      <c r="H64" s="120"/>
      <c r="I64" s="122">
        <v>46.0</v>
      </c>
      <c r="J64" s="259">
        <v>17605.0</v>
      </c>
      <c r="K64" s="196">
        <v>17605.0</v>
      </c>
      <c r="L64" s="197">
        <f t="shared" si="3"/>
        <v>100</v>
      </c>
      <c r="M64" s="143"/>
      <c r="N64" s="143"/>
      <c r="O64" s="143"/>
      <c r="P64" s="143"/>
      <c r="Q64" s="143"/>
      <c r="R64" s="143"/>
      <c r="S64" s="143"/>
      <c r="T64" s="143"/>
      <c r="U64" s="143"/>
      <c r="V64" s="143"/>
      <c r="W64" s="143"/>
      <c r="X64" s="143"/>
      <c r="Y64" s="143"/>
      <c r="Z64" s="143"/>
    </row>
    <row r="65" ht="14.25" customHeight="1">
      <c r="A65" s="143"/>
      <c r="B65" s="254" t="s">
        <v>2225</v>
      </c>
      <c r="C65" s="255" t="s">
        <v>2226</v>
      </c>
      <c r="D65" s="120"/>
      <c r="E65" s="120"/>
      <c r="F65" s="120"/>
      <c r="G65" s="120"/>
      <c r="H65" s="120"/>
      <c r="I65" s="122">
        <v>47.0</v>
      </c>
      <c r="J65" s="256">
        <f t="shared" ref="J65:K65" si="14">J66</f>
        <v>0</v>
      </c>
      <c r="K65" s="256">
        <f t="shared" si="14"/>
        <v>0</v>
      </c>
      <c r="L65" s="197" t="str">
        <f t="shared" si="3"/>
        <v>-</v>
      </c>
      <c r="M65" s="143"/>
      <c r="N65" s="143"/>
      <c r="O65" s="143"/>
      <c r="P65" s="143"/>
      <c r="Q65" s="143"/>
      <c r="R65" s="143"/>
      <c r="S65" s="143"/>
      <c r="T65" s="143"/>
      <c r="U65" s="143"/>
      <c r="V65" s="143"/>
      <c r="W65" s="143"/>
      <c r="X65" s="143"/>
      <c r="Y65" s="143"/>
      <c r="Z65" s="143"/>
    </row>
    <row r="66" ht="14.25" customHeight="1">
      <c r="A66" s="143"/>
      <c r="B66" s="257" t="s">
        <v>2227</v>
      </c>
      <c r="C66" s="258" t="s">
        <v>2228</v>
      </c>
      <c r="D66" s="120"/>
      <c r="E66" s="120"/>
      <c r="F66" s="120"/>
      <c r="G66" s="120"/>
      <c r="H66" s="120"/>
      <c r="I66" s="122">
        <v>48.0</v>
      </c>
      <c r="J66" s="256">
        <f t="shared" ref="J66:K66" si="15">SUM(J67:J68)</f>
        <v>0</v>
      </c>
      <c r="K66" s="256">
        <f t="shared" si="15"/>
        <v>0</v>
      </c>
      <c r="L66" s="197" t="str">
        <f t="shared" si="3"/>
        <v>-</v>
      </c>
      <c r="M66" s="143"/>
      <c r="N66" s="143"/>
      <c r="O66" s="143"/>
      <c r="P66" s="143"/>
      <c r="Q66" s="143"/>
      <c r="R66" s="143"/>
      <c r="S66" s="143"/>
      <c r="T66" s="143"/>
      <c r="U66" s="143"/>
      <c r="V66" s="143"/>
      <c r="W66" s="143"/>
      <c r="X66" s="143"/>
      <c r="Y66" s="143"/>
      <c r="Z66" s="143"/>
    </row>
    <row r="67" ht="14.25" customHeight="1">
      <c r="A67" s="143"/>
      <c r="B67" s="257" t="s">
        <v>273</v>
      </c>
      <c r="C67" s="258" t="s">
        <v>2229</v>
      </c>
      <c r="D67" s="120"/>
      <c r="E67" s="120"/>
      <c r="F67" s="120"/>
      <c r="G67" s="120"/>
      <c r="H67" s="120"/>
      <c r="I67" s="122">
        <v>49.0</v>
      </c>
      <c r="J67" s="259">
        <v>0.0</v>
      </c>
      <c r="K67" s="196">
        <v>0.0</v>
      </c>
      <c r="L67" s="197" t="str">
        <f t="shared" si="3"/>
        <v>-</v>
      </c>
      <c r="M67" s="143"/>
      <c r="N67" s="143"/>
      <c r="O67" s="143"/>
      <c r="P67" s="143"/>
      <c r="Q67" s="143"/>
      <c r="R67" s="143"/>
      <c r="S67" s="143"/>
      <c r="T67" s="143"/>
      <c r="U67" s="143"/>
      <c r="V67" s="143"/>
      <c r="W67" s="143"/>
      <c r="X67" s="143"/>
      <c r="Y67" s="143"/>
      <c r="Z67" s="143"/>
    </row>
    <row r="68" ht="14.25" customHeight="1">
      <c r="A68" s="143"/>
      <c r="B68" s="257" t="s">
        <v>276</v>
      </c>
      <c r="C68" s="258" t="s">
        <v>2230</v>
      </c>
      <c r="D68" s="120"/>
      <c r="E68" s="120"/>
      <c r="F68" s="120"/>
      <c r="G68" s="120"/>
      <c r="H68" s="120"/>
      <c r="I68" s="122">
        <v>50.0</v>
      </c>
      <c r="J68" s="259">
        <v>0.0</v>
      </c>
      <c r="K68" s="196">
        <v>0.0</v>
      </c>
      <c r="L68" s="197" t="str">
        <f t="shared" si="3"/>
        <v>-</v>
      </c>
      <c r="M68" s="143"/>
      <c r="N68" s="143"/>
      <c r="O68" s="143"/>
      <c r="P68" s="143"/>
      <c r="Q68" s="143"/>
      <c r="R68" s="143"/>
      <c r="S68" s="143"/>
      <c r="T68" s="143"/>
      <c r="U68" s="143"/>
      <c r="V68" s="143"/>
      <c r="W68" s="143"/>
      <c r="X68" s="143"/>
      <c r="Y68" s="143"/>
      <c r="Z68" s="143"/>
    </row>
    <row r="69" ht="14.25" customHeight="1">
      <c r="A69" s="143"/>
      <c r="B69" s="254" t="s">
        <v>2231</v>
      </c>
      <c r="C69" s="255" t="s">
        <v>2232</v>
      </c>
      <c r="D69" s="120"/>
      <c r="E69" s="120"/>
      <c r="F69" s="120"/>
      <c r="G69" s="120"/>
      <c r="H69" s="120"/>
      <c r="I69" s="122">
        <v>51.0</v>
      </c>
      <c r="J69" s="256">
        <f t="shared" ref="J69:K69" si="16">J70+J71-J72</f>
        <v>0</v>
      </c>
      <c r="K69" s="256">
        <f t="shared" si="16"/>
        <v>0</v>
      </c>
      <c r="L69" s="197" t="str">
        <f t="shared" si="3"/>
        <v>-</v>
      </c>
      <c r="M69" s="143"/>
      <c r="N69" s="143"/>
      <c r="O69" s="143"/>
      <c r="P69" s="143"/>
      <c r="Q69" s="143"/>
      <c r="R69" s="143"/>
      <c r="S69" s="143"/>
      <c r="T69" s="143"/>
      <c r="U69" s="143"/>
      <c r="V69" s="143"/>
      <c r="W69" s="143"/>
      <c r="X69" s="143"/>
      <c r="Y69" s="143"/>
      <c r="Z69" s="143"/>
    </row>
    <row r="70" ht="14.25" customHeight="1">
      <c r="A70" s="143"/>
      <c r="B70" s="257" t="s">
        <v>2233</v>
      </c>
      <c r="C70" s="258" t="s">
        <v>2234</v>
      </c>
      <c r="D70" s="120"/>
      <c r="E70" s="120"/>
      <c r="F70" s="120"/>
      <c r="G70" s="120"/>
      <c r="H70" s="120"/>
      <c r="I70" s="122">
        <v>52.0</v>
      </c>
      <c r="J70" s="259">
        <v>0.0</v>
      </c>
      <c r="K70" s="196">
        <v>0.0</v>
      </c>
      <c r="L70" s="197" t="str">
        <f t="shared" si="3"/>
        <v>-</v>
      </c>
      <c r="M70" s="143"/>
      <c r="N70" s="143"/>
      <c r="O70" s="143"/>
      <c r="P70" s="143"/>
      <c r="Q70" s="143"/>
      <c r="R70" s="143"/>
      <c r="S70" s="143"/>
      <c r="T70" s="143"/>
      <c r="U70" s="143"/>
      <c r="V70" s="143"/>
      <c r="W70" s="143"/>
      <c r="X70" s="143"/>
      <c r="Y70" s="143"/>
      <c r="Z70" s="143"/>
    </row>
    <row r="71" ht="14.25" customHeight="1">
      <c r="A71" s="143"/>
      <c r="B71" s="257" t="s">
        <v>2235</v>
      </c>
      <c r="C71" s="258" t="s">
        <v>2236</v>
      </c>
      <c r="D71" s="120"/>
      <c r="E71" s="120"/>
      <c r="F71" s="120"/>
      <c r="G71" s="120"/>
      <c r="H71" s="120"/>
      <c r="I71" s="122">
        <v>53.0</v>
      </c>
      <c r="J71" s="259">
        <v>16677.0</v>
      </c>
      <c r="K71" s="196">
        <v>16677.0</v>
      </c>
      <c r="L71" s="197">
        <f t="shared" si="3"/>
        <v>100</v>
      </c>
      <c r="M71" s="143"/>
      <c r="N71" s="143"/>
      <c r="O71" s="143"/>
      <c r="P71" s="143"/>
      <c r="Q71" s="143"/>
      <c r="R71" s="143"/>
      <c r="S71" s="143"/>
      <c r="T71" s="143"/>
      <c r="U71" s="143"/>
      <c r="V71" s="143"/>
      <c r="W71" s="143"/>
      <c r="X71" s="143"/>
      <c r="Y71" s="143"/>
      <c r="Z71" s="143"/>
    </row>
    <row r="72" ht="14.25" customHeight="1">
      <c r="A72" s="143"/>
      <c r="B72" s="257" t="s">
        <v>2237</v>
      </c>
      <c r="C72" s="258" t="s">
        <v>2238</v>
      </c>
      <c r="D72" s="120"/>
      <c r="E72" s="120"/>
      <c r="F72" s="120"/>
      <c r="G72" s="120"/>
      <c r="H72" s="120"/>
      <c r="I72" s="122">
        <v>54.0</v>
      </c>
      <c r="J72" s="259">
        <v>16677.0</v>
      </c>
      <c r="K72" s="196">
        <v>16677.0</v>
      </c>
      <c r="L72" s="197">
        <f t="shared" si="3"/>
        <v>100</v>
      </c>
      <c r="M72" s="143"/>
      <c r="N72" s="143"/>
      <c r="O72" s="143"/>
      <c r="P72" s="143"/>
      <c r="Q72" s="143"/>
      <c r="R72" s="143"/>
      <c r="S72" s="143"/>
      <c r="T72" s="143"/>
      <c r="U72" s="143"/>
      <c r="V72" s="143"/>
      <c r="W72" s="143"/>
      <c r="X72" s="143"/>
      <c r="Y72" s="143"/>
      <c r="Z72" s="143"/>
    </row>
    <row r="73" ht="14.25" customHeight="1">
      <c r="A73" s="143"/>
      <c r="B73" s="254" t="s">
        <v>2239</v>
      </c>
      <c r="C73" s="255" t="s">
        <v>2240</v>
      </c>
      <c r="D73" s="120"/>
      <c r="E73" s="120"/>
      <c r="F73" s="120"/>
      <c r="G73" s="120"/>
      <c r="H73" s="120"/>
      <c r="I73" s="122">
        <v>55.0</v>
      </c>
      <c r="J73" s="256">
        <f t="shared" ref="J73:K73" si="17">SUM(J74:J77)+SUM(J80:J81)</f>
        <v>0</v>
      </c>
      <c r="K73" s="256">
        <f t="shared" si="17"/>
        <v>0</v>
      </c>
      <c r="L73" s="197" t="str">
        <f t="shared" si="3"/>
        <v>-</v>
      </c>
      <c r="M73" s="143"/>
      <c r="N73" s="143"/>
      <c r="O73" s="143"/>
      <c r="P73" s="143"/>
      <c r="Q73" s="143"/>
      <c r="R73" s="143"/>
      <c r="S73" s="143"/>
      <c r="T73" s="143"/>
      <c r="U73" s="143"/>
      <c r="V73" s="143"/>
      <c r="W73" s="143"/>
      <c r="X73" s="143"/>
      <c r="Y73" s="143"/>
      <c r="Z73" s="143"/>
    </row>
    <row r="74" ht="14.25" customHeight="1">
      <c r="A74" s="143"/>
      <c r="B74" s="257" t="s">
        <v>2124</v>
      </c>
      <c r="C74" s="258" t="s">
        <v>2125</v>
      </c>
      <c r="D74" s="120"/>
      <c r="E74" s="120"/>
      <c r="F74" s="120"/>
      <c r="G74" s="120"/>
      <c r="H74" s="120"/>
      <c r="I74" s="122">
        <v>56.0</v>
      </c>
      <c r="J74" s="259">
        <v>0.0</v>
      </c>
      <c r="K74" s="196">
        <v>0.0</v>
      </c>
      <c r="L74" s="197" t="str">
        <f t="shared" si="3"/>
        <v>-</v>
      </c>
      <c r="M74" s="143"/>
      <c r="N74" s="143"/>
      <c r="O74" s="143"/>
      <c r="P74" s="143"/>
      <c r="Q74" s="143"/>
      <c r="R74" s="143"/>
      <c r="S74" s="143"/>
      <c r="T74" s="143"/>
      <c r="U74" s="143"/>
      <c r="V74" s="143"/>
      <c r="W74" s="143"/>
      <c r="X74" s="143"/>
      <c r="Y74" s="143"/>
      <c r="Z74" s="143"/>
    </row>
    <row r="75" ht="14.25" customHeight="1">
      <c r="A75" s="143"/>
      <c r="B75" s="257" t="s">
        <v>2126</v>
      </c>
      <c r="C75" s="258" t="s">
        <v>2127</v>
      </c>
      <c r="D75" s="120"/>
      <c r="E75" s="120"/>
      <c r="F75" s="120"/>
      <c r="G75" s="120"/>
      <c r="H75" s="120"/>
      <c r="I75" s="122">
        <v>57.0</v>
      </c>
      <c r="J75" s="259">
        <v>0.0</v>
      </c>
      <c r="K75" s="196">
        <v>0.0</v>
      </c>
      <c r="L75" s="197" t="str">
        <f t="shared" si="3"/>
        <v>-</v>
      </c>
      <c r="M75" s="143"/>
      <c r="N75" s="143"/>
      <c r="O75" s="143"/>
      <c r="P75" s="143"/>
      <c r="Q75" s="143"/>
      <c r="R75" s="143"/>
      <c r="S75" s="143"/>
      <c r="T75" s="143"/>
      <c r="U75" s="143"/>
      <c r="V75" s="143"/>
      <c r="W75" s="143"/>
      <c r="X75" s="143"/>
      <c r="Y75" s="143"/>
      <c r="Z75" s="143"/>
    </row>
    <row r="76" ht="14.25" customHeight="1">
      <c r="A76" s="143"/>
      <c r="B76" s="257" t="s">
        <v>2128</v>
      </c>
      <c r="C76" s="258" t="s">
        <v>2129</v>
      </c>
      <c r="D76" s="120"/>
      <c r="E76" s="120"/>
      <c r="F76" s="120"/>
      <c r="G76" s="120"/>
      <c r="H76" s="120"/>
      <c r="I76" s="122">
        <v>58.0</v>
      </c>
      <c r="J76" s="259">
        <v>0.0</v>
      </c>
      <c r="K76" s="196">
        <v>0.0</v>
      </c>
      <c r="L76" s="197" t="str">
        <f t="shared" si="3"/>
        <v>-</v>
      </c>
      <c r="M76" s="143"/>
      <c r="N76" s="143"/>
      <c r="O76" s="143"/>
      <c r="P76" s="143"/>
      <c r="Q76" s="143"/>
      <c r="R76" s="143"/>
      <c r="S76" s="143"/>
      <c r="T76" s="143"/>
      <c r="U76" s="143"/>
      <c r="V76" s="143"/>
      <c r="W76" s="143"/>
      <c r="X76" s="143"/>
      <c r="Y76" s="143"/>
      <c r="Z76" s="143"/>
    </row>
    <row r="77" ht="14.25" customHeight="1">
      <c r="A77" s="143"/>
      <c r="B77" s="257" t="s">
        <v>2130</v>
      </c>
      <c r="C77" s="258" t="s">
        <v>2241</v>
      </c>
      <c r="D77" s="120"/>
      <c r="E77" s="120"/>
      <c r="F77" s="120"/>
      <c r="G77" s="120"/>
      <c r="H77" s="120"/>
      <c r="I77" s="122">
        <v>59.0</v>
      </c>
      <c r="J77" s="256">
        <f t="shared" ref="J77:K77" si="18">SUM(J78:J79)</f>
        <v>0</v>
      </c>
      <c r="K77" s="256">
        <f t="shared" si="18"/>
        <v>0</v>
      </c>
      <c r="L77" s="197" t="str">
        <f t="shared" si="3"/>
        <v>-</v>
      </c>
      <c r="M77" s="143"/>
      <c r="N77" s="143"/>
      <c r="O77" s="143"/>
      <c r="P77" s="143"/>
      <c r="Q77" s="143"/>
      <c r="R77" s="143"/>
      <c r="S77" s="143"/>
      <c r="T77" s="143"/>
      <c r="U77" s="143"/>
      <c r="V77" s="143"/>
      <c r="W77" s="143"/>
      <c r="X77" s="143"/>
      <c r="Y77" s="143"/>
      <c r="Z77" s="143"/>
    </row>
    <row r="78" ht="14.25" customHeight="1">
      <c r="A78" s="143"/>
      <c r="B78" s="257" t="s">
        <v>2242</v>
      </c>
      <c r="C78" s="258" t="s">
        <v>2243</v>
      </c>
      <c r="D78" s="120"/>
      <c r="E78" s="120"/>
      <c r="F78" s="120"/>
      <c r="G78" s="120"/>
      <c r="H78" s="120"/>
      <c r="I78" s="122">
        <v>60.0</v>
      </c>
      <c r="J78" s="259">
        <v>0.0</v>
      </c>
      <c r="K78" s="196">
        <v>0.0</v>
      </c>
      <c r="L78" s="197" t="str">
        <f t="shared" si="3"/>
        <v>-</v>
      </c>
      <c r="M78" s="143"/>
      <c r="N78" s="143"/>
      <c r="O78" s="143"/>
      <c r="P78" s="143"/>
      <c r="Q78" s="143"/>
      <c r="R78" s="143"/>
      <c r="S78" s="143"/>
      <c r="T78" s="143"/>
      <c r="U78" s="143"/>
      <c r="V78" s="143"/>
      <c r="W78" s="143"/>
      <c r="X78" s="143"/>
      <c r="Y78" s="143"/>
      <c r="Z78" s="143"/>
    </row>
    <row r="79" ht="14.25" customHeight="1">
      <c r="A79" s="143"/>
      <c r="B79" s="257" t="s">
        <v>2244</v>
      </c>
      <c r="C79" s="258" t="s">
        <v>2245</v>
      </c>
      <c r="D79" s="120"/>
      <c r="E79" s="120"/>
      <c r="F79" s="120"/>
      <c r="G79" s="120"/>
      <c r="H79" s="120"/>
      <c r="I79" s="122">
        <v>61.0</v>
      </c>
      <c r="J79" s="259">
        <v>0.0</v>
      </c>
      <c r="K79" s="196">
        <v>0.0</v>
      </c>
      <c r="L79" s="197" t="str">
        <f t="shared" si="3"/>
        <v>-</v>
      </c>
      <c r="M79" s="143"/>
      <c r="N79" s="143"/>
      <c r="O79" s="143"/>
      <c r="P79" s="143"/>
      <c r="Q79" s="143"/>
      <c r="R79" s="143"/>
      <c r="S79" s="143"/>
      <c r="T79" s="143"/>
      <c r="U79" s="143"/>
      <c r="V79" s="143"/>
      <c r="W79" s="143"/>
      <c r="X79" s="143"/>
      <c r="Y79" s="143"/>
      <c r="Z79" s="143"/>
    </row>
    <row r="80" ht="14.25" customHeight="1">
      <c r="A80" s="143"/>
      <c r="B80" s="257" t="s">
        <v>2132</v>
      </c>
      <c r="C80" s="258" t="s">
        <v>2133</v>
      </c>
      <c r="D80" s="120"/>
      <c r="E80" s="120"/>
      <c r="F80" s="120"/>
      <c r="G80" s="120"/>
      <c r="H80" s="120"/>
      <c r="I80" s="122">
        <v>62.0</v>
      </c>
      <c r="J80" s="259">
        <v>0.0</v>
      </c>
      <c r="K80" s="196">
        <v>0.0</v>
      </c>
      <c r="L80" s="197" t="str">
        <f t="shared" si="3"/>
        <v>-</v>
      </c>
      <c r="M80" s="143"/>
      <c r="N80" s="143"/>
      <c r="O80" s="143"/>
      <c r="P80" s="143"/>
      <c r="Q80" s="143"/>
      <c r="R80" s="143"/>
      <c r="S80" s="143"/>
      <c r="T80" s="143"/>
      <c r="U80" s="143"/>
      <c r="V80" s="143"/>
      <c r="W80" s="143"/>
      <c r="X80" s="143"/>
      <c r="Y80" s="143"/>
      <c r="Z80" s="143"/>
    </row>
    <row r="81" ht="14.25" customHeight="1">
      <c r="A81" s="143"/>
      <c r="B81" s="257" t="s">
        <v>2134</v>
      </c>
      <c r="C81" s="258" t="s">
        <v>2135</v>
      </c>
      <c r="D81" s="120"/>
      <c r="E81" s="120"/>
      <c r="F81" s="120"/>
      <c r="G81" s="120"/>
      <c r="H81" s="120"/>
      <c r="I81" s="122">
        <v>63.0</v>
      </c>
      <c r="J81" s="259">
        <v>0.0</v>
      </c>
      <c r="K81" s="196">
        <v>0.0</v>
      </c>
      <c r="L81" s="197" t="str">
        <f t="shared" si="3"/>
        <v>-</v>
      </c>
      <c r="M81" s="143"/>
      <c r="N81" s="143"/>
      <c r="O81" s="143"/>
      <c r="P81" s="143"/>
      <c r="Q81" s="143"/>
      <c r="R81" s="143"/>
      <c r="S81" s="143"/>
      <c r="T81" s="143"/>
      <c r="U81" s="143"/>
      <c r="V81" s="143"/>
      <c r="W81" s="143"/>
      <c r="X81" s="143"/>
      <c r="Y81" s="143"/>
      <c r="Z81" s="143"/>
    </row>
    <row r="82" ht="14.25" customHeight="1">
      <c r="A82" s="143"/>
      <c r="B82" s="254" t="s">
        <v>2246</v>
      </c>
      <c r="C82" s="255" t="s">
        <v>2247</v>
      </c>
      <c r="D82" s="120"/>
      <c r="E82" s="120"/>
      <c r="F82" s="120"/>
      <c r="G82" s="120"/>
      <c r="H82" s="120"/>
      <c r="I82" s="122">
        <v>64.0</v>
      </c>
      <c r="J82" s="256">
        <f t="shared" ref="J82:K82" si="19">J83+J88+J91</f>
        <v>0</v>
      </c>
      <c r="K82" s="256">
        <f t="shared" si="19"/>
        <v>0</v>
      </c>
      <c r="L82" s="197" t="str">
        <f t="shared" si="3"/>
        <v>-</v>
      </c>
      <c r="M82" s="143"/>
      <c r="N82" s="143"/>
      <c r="O82" s="143"/>
      <c r="P82" s="143"/>
      <c r="Q82" s="143"/>
      <c r="R82" s="143"/>
      <c r="S82" s="143"/>
      <c r="T82" s="143"/>
      <c r="U82" s="143"/>
      <c r="V82" s="143"/>
      <c r="W82" s="143"/>
      <c r="X82" s="143"/>
      <c r="Y82" s="143"/>
      <c r="Z82" s="143"/>
    </row>
    <row r="83" ht="14.25" customHeight="1">
      <c r="A83" s="143"/>
      <c r="B83" s="257" t="s">
        <v>2248</v>
      </c>
      <c r="C83" s="258" t="s">
        <v>2249</v>
      </c>
      <c r="D83" s="120"/>
      <c r="E83" s="120"/>
      <c r="F83" s="120"/>
      <c r="G83" s="120"/>
      <c r="H83" s="120"/>
      <c r="I83" s="122">
        <v>65.0</v>
      </c>
      <c r="J83" s="256">
        <f t="shared" ref="J83:K83" si="20">SUM(J84:J87)</f>
        <v>0</v>
      </c>
      <c r="K83" s="256">
        <f t="shared" si="20"/>
        <v>0</v>
      </c>
      <c r="L83" s="197" t="str">
        <f t="shared" si="3"/>
        <v>-</v>
      </c>
      <c r="M83" s="143"/>
      <c r="N83" s="143"/>
      <c r="O83" s="143"/>
      <c r="P83" s="143"/>
      <c r="Q83" s="143"/>
      <c r="R83" s="143"/>
      <c r="S83" s="143"/>
      <c r="T83" s="143"/>
      <c r="U83" s="143"/>
      <c r="V83" s="143"/>
      <c r="W83" s="143"/>
      <c r="X83" s="143"/>
      <c r="Y83" s="143"/>
      <c r="Z83" s="143"/>
    </row>
    <row r="84" ht="14.25" customHeight="1">
      <c r="A84" s="143"/>
      <c r="B84" s="257" t="s">
        <v>2250</v>
      </c>
      <c r="C84" s="258" t="s">
        <v>2251</v>
      </c>
      <c r="D84" s="120"/>
      <c r="E84" s="120"/>
      <c r="F84" s="120"/>
      <c r="G84" s="120"/>
      <c r="H84" s="120"/>
      <c r="I84" s="122">
        <v>66.0</v>
      </c>
      <c r="J84" s="259">
        <v>0.0</v>
      </c>
      <c r="K84" s="196">
        <v>0.0</v>
      </c>
      <c r="L84" s="197" t="str">
        <f t="shared" si="3"/>
        <v>-</v>
      </c>
      <c r="M84" s="143"/>
      <c r="N84" s="143"/>
      <c r="O84" s="143"/>
      <c r="P84" s="143"/>
      <c r="Q84" s="143"/>
      <c r="R84" s="143"/>
      <c r="S84" s="143"/>
      <c r="T84" s="143"/>
      <c r="U84" s="143"/>
      <c r="V84" s="143"/>
      <c r="W84" s="143"/>
      <c r="X84" s="143"/>
      <c r="Y84" s="143"/>
      <c r="Z84" s="143"/>
    </row>
    <row r="85" ht="14.25" customHeight="1">
      <c r="A85" s="143"/>
      <c r="B85" s="257" t="s">
        <v>2252</v>
      </c>
      <c r="C85" s="258" t="s">
        <v>2253</v>
      </c>
      <c r="D85" s="120"/>
      <c r="E85" s="120"/>
      <c r="F85" s="120"/>
      <c r="G85" s="120"/>
      <c r="H85" s="120"/>
      <c r="I85" s="122">
        <v>67.0</v>
      </c>
      <c r="J85" s="259">
        <v>0.0</v>
      </c>
      <c r="K85" s="196">
        <v>0.0</v>
      </c>
      <c r="L85" s="197" t="str">
        <f t="shared" si="3"/>
        <v>-</v>
      </c>
      <c r="M85" s="143"/>
      <c r="N85" s="143"/>
      <c r="O85" s="143"/>
      <c r="P85" s="143"/>
      <c r="Q85" s="143"/>
      <c r="R85" s="143"/>
      <c r="S85" s="143"/>
      <c r="T85" s="143"/>
      <c r="U85" s="143"/>
      <c r="V85" s="143"/>
      <c r="W85" s="143"/>
      <c r="X85" s="143"/>
      <c r="Y85" s="143"/>
      <c r="Z85" s="143"/>
    </row>
    <row r="86" ht="14.25" customHeight="1">
      <c r="A86" s="143"/>
      <c r="B86" s="257" t="s">
        <v>2254</v>
      </c>
      <c r="C86" s="258" t="s">
        <v>2255</v>
      </c>
      <c r="D86" s="120"/>
      <c r="E86" s="120"/>
      <c r="F86" s="120"/>
      <c r="G86" s="120"/>
      <c r="H86" s="120"/>
      <c r="I86" s="122">
        <v>68.0</v>
      </c>
      <c r="J86" s="259">
        <v>0.0</v>
      </c>
      <c r="K86" s="196">
        <v>0.0</v>
      </c>
      <c r="L86" s="197" t="str">
        <f t="shared" si="3"/>
        <v>-</v>
      </c>
      <c r="M86" s="143"/>
      <c r="N86" s="143"/>
      <c r="O86" s="143"/>
      <c r="P86" s="143"/>
      <c r="Q86" s="143"/>
      <c r="R86" s="143"/>
      <c r="S86" s="143"/>
      <c r="T86" s="143"/>
      <c r="U86" s="143"/>
      <c r="V86" s="143"/>
      <c r="W86" s="143"/>
      <c r="X86" s="143"/>
      <c r="Y86" s="143"/>
      <c r="Z86" s="143"/>
    </row>
    <row r="87" ht="14.25" customHeight="1">
      <c r="A87" s="143"/>
      <c r="B87" s="257" t="s">
        <v>2256</v>
      </c>
      <c r="C87" s="258" t="s">
        <v>2257</v>
      </c>
      <c r="D87" s="120"/>
      <c r="E87" s="120"/>
      <c r="F87" s="120"/>
      <c r="G87" s="120"/>
      <c r="H87" s="120"/>
      <c r="I87" s="122">
        <v>69.0</v>
      </c>
      <c r="J87" s="259">
        <v>0.0</v>
      </c>
      <c r="K87" s="196">
        <v>0.0</v>
      </c>
      <c r="L87" s="197" t="str">
        <f t="shared" si="3"/>
        <v>-</v>
      </c>
      <c r="M87" s="143"/>
      <c r="N87" s="143"/>
      <c r="O87" s="143"/>
      <c r="P87" s="143"/>
      <c r="Q87" s="143"/>
      <c r="R87" s="143"/>
      <c r="S87" s="143"/>
      <c r="T87" s="143"/>
      <c r="U87" s="143"/>
      <c r="V87" s="143"/>
      <c r="W87" s="143"/>
      <c r="X87" s="143"/>
      <c r="Y87" s="143"/>
      <c r="Z87" s="143"/>
    </row>
    <row r="88" ht="14.25" customHeight="1">
      <c r="A88" s="143"/>
      <c r="B88" s="257" t="s">
        <v>2258</v>
      </c>
      <c r="C88" s="258" t="s">
        <v>2259</v>
      </c>
      <c r="D88" s="120"/>
      <c r="E88" s="120"/>
      <c r="F88" s="120"/>
      <c r="G88" s="120"/>
      <c r="H88" s="120"/>
      <c r="I88" s="122">
        <v>70.0</v>
      </c>
      <c r="J88" s="256">
        <f t="shared" ref="J88:K88" si="21">SUM(J89:J90)</f>
        <v>0</v>
      </c>
      <c r="K88" s="256">
        <f t="shared" si="21"/>
        <v>0</v>
      </c>
      <c r="L88" s="197" t="str">
        <f t="shared" si="3"/>
        <v>-</v>
      </c>
      <c r="M88" s="143"/>
      <c r="N88" s="143"/>
      <c r="O88" s="143"/>
      <c r="P88" s="143"/>
      <c r="Q88" s="143"/>
      <c r="R88" s="143"/>
      <c r="S88" s="143"/>
      <c r="T88" s="143"/>
      <c r="U88" s="143"/>
      <c r="V88" s="143"/>
      <c r="W88" s="143"/>
      <c r="X88" s="143"/>
      <c r="Y88" s="143"/>
      <c r="Z88" s="143"/>
    </row>
    <row r="89" ht="14.25" customHeight="1">
      <c r="A89" s="143"/>
      <c r="B89" s="257" t="s">
        <v>2260</v>
      </c>
      <c r="C89" s="258" t="s">
        <v>2261</v>
      </c>
      <c r="D89" s="120"/>
      <c r="E89" s="120"/>
      <c r="F89" s="120"/>
      <c r="G89" s="120"/>
      <c r="H89" s="120"/>
      <c r="I89" s="122">
        <v>71.0</v>
      </c>
      <c r="J89" s="259">
        <v>0.0</v>
      </c>
      <c r="K89" s="196">
        <v>0.0</v>
      </c>
      <c r="L89" s="197" t="str">
        <f t="shared" si="3"/>
        <v>-</v>
      </c>
      <c r="M89" s="143"/>
      <c r="N89" s="143"/>
      <c r="O89" s="143"/>
      <c r="P89" s="143"/>
      <c r="Q89" s="143"/>
      <c r="R89" s="143"/>
      <c r="S89" s="143"/>
      <c r="T89" s="143"/>
      <c r="U89" s="143"/>
      <c r="V89" s="143"/>
      <c r="W89" s="143"/>
      <c r="X89" s="143"/>
      <c r="Y89" s="143"/>
      <c r="Z89" s="143"/>
    </row>
    <row r="90" ht="14.25" customHeight="1">
      <c r="A90" s="143"/>
      <c r="B90" s="257" t="s">
        <v>2262</v>
      </c>
      <c r="C90" s="258" t="s">
        <v>2263</v>
      </c>
      <c r="D90" s="120"/>
      <c r="E90" s="120"/>
      <c r="F90" s="120"/>
      <c r="G90" s="120"/>
      <c r="H90" s="120"/>
      <c r="I90" s="122">
        <v>72.0</v>
      </c>
      <c r="J90" s="259">
        <v>0.0</v>
      </c>
      <c r="K90" s="196">
        <v>0.0</v>
      </c>
      <c r="L90" s="197" t="str">
        <f t="shared" si="3"/>
        <v>-</v>
      </c>
      <c r="M90" s="143"/>
      <c r="N90" s="143"/>
      <c r="O90" s="143"/>
      <c r="P90" s="143"/>
      <c r="Q90" s="143"/>
      <c r="R90" s="143"/>
      <c r="S90" s="143"/>
      <c r="T90" s="143"/>
      <c r="U90" s="143"/>
      <c r="V90" s="143"/>
      <c r="W90" s="143"/>
      <c r="X90" s="143"/>
      <c r="Y90" s="143"/>
      <c r="Z90" s="143"/>
    </row>
    <row r="91" ht="14.25" customHeight="1">
      <c r="A91" s="143"/>
      <c r="B91" s="257" t="s">
        <v>2264</v>
      </c>
      <c r="C91" s="258" t="s">
        <v>2265</v>
      </c>
      <c r="D91" s="120"/>
      <c r="E91" s="120"/>
      <c r="F91" s="120"/>
      <c r="G91" s="120"/>
      <c r="H91" s="120"/>
      <c r="I91" s="122">
        <v>73.0</v>
      </c>
      <c r="J91" s="259">
        <v>0.0</v>
      </c>
      <c r="K91" s="196">
        <v>0.0</v>
      </c>
      <c r="L91" s="197" t="str">
        <f t="shared" si="3"/>
        <v>-</v>
      </c>
      <c r="M91" s="143"/>
      <c r="N91" s="143"/>
      <c r="O91" s="143"/>
      <c r="P91" s="143"/>
      <c r="Q91" s="143"/>
      <c r="R91" s="143"/>
      <c r="S91" s="143"/>
      <c r="T91" s="143"/>
      <c r="U91" s="143"/>
      <c r="V91" s="143"/>
      <c r="W91" s="143"/>
      <c r="X91" s="143"/>
      <c r="Y91" s="143"/>
      <c r="Z91" s="143"/>
    </row>
    <row r="92" ht="14.25" customHeight="1">
      <c r="A92" s="143"/>
      <c r="B92" s="254">
        <v>1.0</v>
      </c>
      <c r="C92" s="255" t="s">
        <v>2266</v>
      </c>
      <c r="D92" s="120"/>
      <c r="E92" s="120"/>
      <c r="F92" s="120"/>
      <c r="G92" s="120"/>
      <c r="H92" s="120"/>
      <c r="I92" s="122">
        <v>74.0</v>
      </c>
      <c r="J92" s="256">
        <f t="shared" ref="J92:K92" si="22">J93+J101+J118+J123+J143+J151+J160</f>
        <v>17492</v>
      </c>
      <c r="K92" s="256">
        <f t="shared" si="22"/>
        <v>9654</v>
      </c>
      <c r="L92" s="197">
        <f t="shared" si="3"/>
        <v>55.19094443</v>
      </c>
      <c r="M92" s="143"/>
      <c r="N92" s="143"/>
      <c r="O92" s="143"/>
      <c r="P92" s="143"/>
      <c r="Q92" s="143"/>
      <c r="R92" s="143"/>
      <c r="S92" s="143"/>
      <c r="T92" s="143"/>
      <c r="U92" s="143"/>
      <c r="V92" s="143"/>
      <c r="W92" s="143"/>
      <c r="X92" s="143"/>
      <c r="Y92" s="143"/>
      <c r="Z92" s="143"/>
    </row>
    <row r="93" ht="14.25" customHeight="1">
      <c r="A93" s="143"/>
      <c r="B93" s="257">
        <v>11.0</v>
      </c>
      <c r="C93" s="258" t="s">
        <v>2267</v>
      </c>
      <c r="D93" s="120"/>
      <c r="E93" s="120"/>
      <c r="F93" s="120"/>
      <c r="G93" s="120"/>
      <c r="H93" s="120"/>
      <c r="I93" s="122">
        <v>75.0</v>
      </c>
      <c r="J93" s="256">
        <f t="shared" ref="J93:K93" si="23">J94+J98+J99+J100</f>
        <v>17492</v>
      </c>
      <c r="K93" s="256">
        <f t="shared" si="23"/>
        <v>9654</v>
      </c>
      <c r="L93" s="197">
        <f t="shared" si="3"/>
        <v>55.19094443</v>
      </c>
      <c r="M93" s="143"/>
      <c r="N93" s="143"/>
      <c r="O93" s="143"/>
      <c r="P93" s="143"/>
      <c r="Q93" s="143"/>
      <c r="R93" s="143"/>
      <c r="S93" s="143"/>
      <c r="T93" s="143"/>
      <c r="U93" s="143"/>
      <c r="V93" s="143"/>
      <c r="W93" s="143"/>
      <c r="X93" s="143"/>
      <c r="Y93" s="143"/>
      <c r="Z93" s="143"/>
    </row>
    <row r="94" ht="14.25" customHeight="1">
      <c r="A94" s="143"/>
      <c r="B94" s="257">
        <v>111.0</v>
      </c>
      <c r="C94" s="258" t="s">
        <v>2268</v>
      </c>
      <c r="D94" s="120"/>
      <c r="E94" s="120"/>
      <c r="F94" s="120"/>
      <c r="G94" s="120"/>
      <c r="H94" s="120"/>
      <c r="I94" s="122">
        <v>76.0</v>
      </c>
      <c r="J94" s="256">
        <f t="shared" ref="J94:K94" si="24">SUM(J95:J97)</f>
        <v>17356</v>
      </c>
      <c r="K94" s="256">
        <f t="shared" si="24"/>
        <v>9654</v>
      </c>
      <c r="L94" s="197">
        <f t="shared" si="3"/>
        <v>55.62341553</v>
      </c>
      <c r="M94" s="143"/>
      <c r="N94" s="143"/>
      <c r="O94" s="143"/>
      <c r="P94" s="143"/>
      <c r="Q94" s="143"/>
      <c r="R94" s="143"/>
      <c r="S94" s="143"/>
      <c r="T94" s="143"/>
      <c r="U94" s="143"/>
      <c r="V94" s="143"/>
      <c r="W94" s="143"/>
      <c r="X94" s="143"/>
      <c r="Y94" s="143"/>
      <c r="Z94" s="143"/>
    </row>
    <row r="95" ht="14.25" customHeight="1">
      <c r="A95" s="143"/>
      <c r="B95" s="257">
        <v>1111.0</v>
      </c>
      <c r="C95" s="258" t="s">
        <v>2269</v>
      </c>
      <c r="D95" s="120"/>
      <c r="E95" s="120"/>
      <c r="F95" s="120"/>
      <c r="G95" s="120"/>
      <c r="H95" s="120"/>
      <c r="I95" s="122">
        <v>77.0</v>
      </c>
      <c r="J95" s="259">
        <v>17356.0</v>
      </c>
      <c r="K95" s="196">
        <v>9654.0</v>
      </c>
      <c r="L95" s="197">
        <f t="shared" si="3"/>
        <v>55.62341553</v>
      </c>
      <c r="M95" s="143"/>
      <c r="N95" s="143"/>
      <c r="O95" s="143"/>
      <c r="P95" s="143"/>
      <c r="Q95" s="143"/>
      <c r="R95" s="143"/>
      <c r="S95" s="143"/>
      <c r="T95" s="143"/>
      <c r="U95" s="143"/>
      <c r="V95" s="143"/>
      <c r="W95" s="143"/>
      <c r="X95" s="143"/>
      <c r="Y95" s="143"/>
      <c r="Z95" s="143"/>
    </row>
    <row r="96" ht="14.25" customHeight="1">
      <c r="A96" s="143"/>
      <c r="B96" s="257">
        <v>1112.0</v>
      </c>
      <c r="C96" s="258" t="s">
        <v>2270</v>
      </c>
      <c r="D96" s="120"/>
      <c r="E96" s="120"/>
      <c r="F96" s="120"/>
      <c r="G96" s="120"/>
      <c r="H96" s="120"/>
      <c r="I96" s="122">
        <v>78.0</v>
      </c>
      <c r="J96" s="259">
        <v>0.0</v>
      </c>
      <c r="K96" s="196">
        <v>0.0</v>
      </c>
      <c r="L96" s="197" t="str">
        <f t="shared" si="3"/>
        <v>-</v>
      </c>
      <c r="M96" s="143"/>
      <c r="N96" s="143"/>
      <c r="O96" s="143"/>
      <c r="P96" s="143"/>
      <c r="Q96" s="143"/>
      <c r="R96" s="143"/>
      <c r="S96" s="143"/>
      <c r="T96" s="143"/>
      <c r="U96" s="143"/>
      <c r="V96" s="143"/>
      <c r="W96" s="143"/>
      <c r="X96" s="143"/>
      <c r="Y96" s="143"/>
      <c r="Z96" s="143"/>
    </row>
    <row r="97" ht="14.25" customHeight="1">
      <c r="A97" s="143"/>
      <c r="B97" s="257">
        <v>1113.0</v>
      </c>
      <c r="C97" s="258" t="s">
        <v>2271</v>
      </c>
      <c r="D97" s="120"/>
      <c r="E97" s="120"/>
      <c r="F97" s="120"/>
      <c r="G97" s="120"/>
      <c r="H97" s="120"/>
      <c r="I97" s="122">
        <v>79.0</v>
      </c>
      <c r="J97" s="259">
        <v>0.0</v>
      </c>
      <c r="K97" s="196">
        <v>0.0</v>
      </c>
      <c r="L97" s="197" t="str">
        <f t="shared" si="3"/>
        <v>-</v>
      </c>
      <c r="M97" s="143"/>
      <c r="N97" s="143"/>
      <c r="O97" s="143"/>
      <c r="P97" s="143"/>
      <c r="Q97" s="143"/>
      <c r="R97" s="143"/>
      <c r="S97" s="143"/>
      <c r="T97" s="143"/>
      <c r="U97" s="143"/>
      <c r="V97" s="143"/>
      <c r="W97" s="143"/>
      <c r="X97" s="143"/>
      <c r="Y97" s="143"/>
      <c r="Z97" s="143"/>
    </row>
    <row r="98" ht="14.25" customHeight="1">
      <c r="A98" s="143"/>
      <c r="B98" s="257">
        <v>112.0</v>
      </c>
      <c r="C98" s="258" t="s">
        <v>2272</v>
      </c>
      <c r="D98" s="120"/>
      <c r="E98" s="120"/>
      <c r="F98" s="120"/>
      <c r="G98" s="120"/>
      <c r="H98" s="120"/>
      <c r="I98" s="122">
        <v>80.0</v>
      </c>
      <c r="J98" s="259">
        <v>0.0</v>
      </c>
      <c r="K98" s="196">
        <v>0.0</v>
      </c>
      <c r="L98" s="197" t="str">
        <f t="shared" si="3"/>
        <v>-</v>
      </c>
      <c r="M98" s="143"/>
      <c r="N98" s="143"/>
      <c r="O98" s="143"/>
      <c r="P98" s="143"/>
      <c r="Q98" s="143"/>
      <c r="R98" s="143"/>
      <c r="S98" s="143"/>
      <c r="T98" s="143"/>
      <c r="U98" s="143"/>
      <c r="V98" s="143"/>
      <c r="W98" s="143"/>
      <c r="X98" s="143"/>
      <c r="Y98" s="143"/>
      <c r="Z98" s="143"/>
    </row>
    <row r="99" ht="14.25" customHeight="1">
      <c r="A99" s="143"/>
      <c r="B99" s="257">
        <v>113.0</v>
      </c>
      <c r="C99" s="258" t="s">
        <v>2273</v>
      </c>
      <c r="D99" s="120"/>
      <c r="E99" s="120"/>
      <c r="F99" s="120"/>
      <c r="G99" s="120"/>
      <c r="H99" s="120"/>
      <c r="I99" s="122">
        <v>81.0</v>
      </c>
      <c r="J99" s="259">
        <v>136.0</v>
      </c>
      <c r="K99" s="196">
        <v>0.0</v>
      </c>
      <c r="L99" s="197">
        <f t="shared" si="3"/>
        <v>0</v>
      </c>
      <c r="M99" s="143"/>
      <c r="N99" s="143"/>
      <c r="O99" s="143"/>
      <c r="P99" s="143"/>
      <c r="Q99" s="143"/>
      <c r="R99" s="143"/>
      <c r="S99" s="143"/>
      <c r="T99" s="143"/>
      <c r="U99" s="143"/>
      <c r="V99" s="143"/>
      <c r="W99" s="143"/>
      <c r="X99" s="143"/>
      <c r="Y99" s="143"/>
      <c r="Z99" s="143"/>
    </row>
    <row r="100" ht="14.25" customHeight="1">
      <c r="A100" s="143"/>
      <c r="B100" s="257">
        <v>114.0</v>
      </c>
      <c r="C100" s="258" t="s">
        <v>2274</v>
      </c>
      <c r="D100" s="120"/>
      <c r="E100" s="120"/>
      <c r="F100" s="120"/>
      <c r="G100" s="120"/>
      <c r="H100" s="120"/>
      <c r="I100" s="122">
        <v>82.0</v>
      </c>
      <c r="J100" s="259">
        <v>0.0</v>
      </c>
      <c r="K100" s="196">
        <v>0.0</v>
      </c>
      <c r="L100" s="197" t="str">
        <f t="shared" si="3"/>
        <v>-</v>
      </c>
      <c r="M100" s="143"/>
      <c r="N100" s="143"/>
      <c r="O100" s="143"/>
      <c r="P100" s="143"/>
      <c r="Q100" s="143"/>
      <c r="R100" s="143"/>
      <c r="S100" s="143"/>
      <c r="T100" s="143"/>
      <c r="U100" s="143"/>
      <c r="V100" s="143"/>
      <c r="W100" s="143"/>
      <c r="X100" s="143"/>
      <c r="Y100" s="143"/>
      <c r="Z100" s="143"/>
    </row>
    <row r="101" ht="27.75" customHeight="1">
      <c r="A101" s="143"/>
      <c r="B101" s="257">
        <v>12.0</v>
      </c>
      <c r="C101" s="258" t="s">
        <v>2275</v>
      </c>
      <c r="D101" s="120"/>
      <c r="E101" s="120"/>
      <c r="F101" s="120"/>
      <c r="G101" s="120"/>
      <c r="H101" s="120"/>
      <c r="I101" s="122">
        <v>83.0</v>
      </c>
      <c r="J101" s="256">
        <f t="shared" ref="J101:K101" si="25">J102+J105+J106+J107+J113</f>
        <v>0</v>
      </c>
      <c r="K101" s="256">
        <f t="shared" si="25"/>
        <v>0</v>
      </c>
      <c r="L101" s="197" t="str">
        <f t="shared" si="3"/>
        <v>-</v>
      </c>
      <c r="M101" s="143"/>
      <c r="N101" s="143"/>
      <c r="O101" s="143"/>
      <c r="P101" s="143"/>
      <c r="Q101" s="143"/>
      <c r="R101" s="143"/>
      <c r="S101" s="143"/>
      <c r="T101" s="143"/>
      <c r="U101" s="143"/>
      <c r="V101" s="143"/>
      <c r="W101" s="143"/>
      <c r="X101" s="143"/>
      <c r="Y101" s="143"/>
      <c r="Z101" s="143"/>
    </row>
    <row r="102" ht="14.25" customHeight="1">
      <c r="A102" s="143"/>
      <c r="B102" s="257">
        <v>121.0</v>
      </c>
      <c r="C102" s="258" t="s">
        <v>2276</v>
      </c>
      <c r="D102" s="120"/>
      <c r="E102" s="120"/>
      <c r="F102" s="120"/>
      <c r="G102" s="120"/>
      <c r="H102" s="120"/>
      <c r="I102" s="122">
        <v>84.0</v>
      </c>
      <c r="J102" s="256">
        <f t="shared" ref="J102:K102" si="26">SUM(J103:J104)</f>
        <v>0</v>
      </c>
      <c r="K102" s="256">
        <f t="shared" si="26"/>
        <v>0</v>
      </c>
      <c r="L102" s="197" t="str">
        <f t="shared" si="3"/>
        <v>-</v>
      </c>
      <c r="M102" s="143"/>
      <c r="N102" s="143"/>
      <c r="O102" s="143"/>
      <c r="P102" s="143"/>
      <c r="Q102" s="143"/>
      <c r="R102" s="143"/>
      <c r="S102" s="143"/>
      <c r="T102" s="143"/>
      <c r="U102" s="143"/>
      <c r="V102" s="143"/>
      <c r="W102" s="143"/>
      <c r="X102" s="143"/>
      <c r="Y102" s="143"/>
      <c r="Z102" s="143"/>
    </row>
    <row r="103" ht="14.25" customHeight="1">
      <c r="A103" s="143"/>
      <c r="B103" s="257">
        <v>1211.0</v>
      </c>
      <c r="C103" s="258" t="s">
        <v>2277</v>
      </c>
      <c r="D103" s="120"/>
      <c r="E103" s="120"/>
      <c r="F103" s="120"/>
      <c r="G103" s="120"/>
      <c r="H103" s="120"/>
      <c r="I103" s="122">
        <v>85.0</v>
      </c>
      <c r="J103" s="259">
        <v>0.0</v>
      </c>
      <c r="K103" s="196">
        <v>0.0</v>
      </c>
      <c r="L103" s="197" t="str">
        <f t="shared" si="3"/>
        <v>-</v>
      </c>
      <c r="M103" s="143"/>
      <c r="N103" s="143"/>
      <c r="O103" s="143"/>
      <c r="P103" s="143"/>
      <c r="Q103" s="143"/>
      <c r="R103" s="143"/>
      <c r="S103" s="143"/>
      <c r="T103" s="143"/>
      <c r="U103" s="143"/>
      <c r="V103" s="143"/>
      <c r="W103" s="143"/>
      <c r="X103" s="143"/>
      <c r="Y103" s="143"/>
      <c r="Z103" s="143"/>
    </row>
    <row r="104" ht="14.25" customHeight="1">
      <c r="A104" s="143"/>
      <c r="B104" s="257">
        <v>1212.0</v>
      </c>
      <c r="C104" s="258" t="s">
        <v>2278</v>
      </c>
      <c r="D104" s="120"/>
      <c r="E104" s="120"/>
      <c r="F104" s="120"/>
      <c r="G104" s="120"/>
      <c r="H104" s="120"/>
      <c r="I104" s="122">
        <v>86.0</v>
      </c>
      <c r="J104" s="259">
        <v>0.0</v>
      </c>
      <c r="K104" s="196">
        <v>0.0</v>
      </c>
      <c r="L104" s="197" t="str">
        <f t="shared" si="3"/>
        <v>-</v>
      </c>
      <c r="M104" s="143"/>
      <c r="N104" s="143"/>
      <c r="O104" s="143"/>
      <c r="P104" s="143"/>
      <c r="Q104" s="143"/>
      <c r="R104" s="143"/>
      <c r="S104" s="143"/>
      <c r="T104" s="143"/>
      <c r="U104" s="143"/>
      <c r="V104" s="143"/>
      <c r="W104" s="143"/>
      <c r="X104" s="143"/>
      <c r="Y104" s="143"/>
      <c r="Z104" s="143"/>
    </row>
    <row r="105" ht="14.25" customHeight="1">
      <c r="A105" s="143"/>
      <c r="B105" s="257">
        <v>122.0</v>
      </c>
      <c r="C105" s="258" t="s">
        <v>2279</v>
      </c>
      <c r="D105" s="120"/>
      <c r="E105" s="120"/>
      <c r="F105" s="120"/>
      <c r="G105" s="120"/>
      <c r="H105" s="120"/>
      <c r="I105" s="122">
        <v>87.0</v>
      </c>
      <c r="J105" s="259">
        <v>0.0</v>
      </c>
      <c r="K105" s="196">
        <v>0.0</v>
      </c>
      <c r="L105" s="197" t="str">
        <f t="shared" si="3"/>
        <v>-</v>
      </c>
      <c r="M105" s="143"/>
      <c r="N105" s="143"/>
      <c r="O105" s="143"/>
      <c r="P105" s="143"/>
      <c r="Q105" s="143"/>
      <c r="R105" s="143"/>
      <c r="S105" s="143"/>
      <c r="T105" s="143"/>
      <c r="U105" s="143"/>
      <c r="V105" s="143"/>
      <c r="W105" s="143"/>
      <c r="X105" s="143"/>
      <c r="Y105" s="143"/>
      <c r="Z105" s="143"/>
    </row>
    <row r="106" ht="14.25" customHeight="1">
      <c r="A106" s="143"/>
      <c r="B106" s="257">
        <v>123.0</v>
      </c>
      <c r="C106" s="258" t="s">
        <v>2280</v>
      </c>
      <c r="D106" s="120"/>
      <c r="E106" s="120"/>
      <c r="F106" s="120"/>
      <c r="G106" s="120"/>
      <c r="H106" s="120"/>
      <c r="I106" s="122">
        <v>88.0</v>
      </c>
      <c r="J106" s="259">
        <v>0.0</v>
      </c>
      <c r="K106" s="196">
        <v>0.0</v>
      </c>
      <c r="L106" s="197" t="str">
        <f t="shared" si="3"/>
        <v>-</v>
      </c>
      <c r="M106" s="143"/>
      <c r="N106" s="143"/>
      <c r="O106" s="143"/>
      <c r="P106" s="143"/>
      <c r="Q106" s="143"/>
      <c r="R106" s="143"/>
      <c r="S106" s="143"/>
      <c r="T106" s="143"/>
      <c r="U106" s="143"/>
      <c r="V106" s="143"/>
      <c r="W106" s="143"/>
      <c r="X106" s="143"/>
      <c r="Y106" s="143"/>
      <c r="Z106" s="143"/>
    </row>
    <row r="107" ht="14.25" customHeight="1">
      <c r="A107" s="143"/>
      <c r="B107" s="257">
        <v>124.0</v>
      </c>
      <c r="C107" s="258" t="s">
        <v>2281</v>
      </c>
      <c r="D107" s="120"/>
      <c r="E107" s="120"/>
      <c r="F107" s="120"/>
      <c r="G107" s="120"/>
      <c r="H107" s="120"/>
      <c r="I107" s="122">
        <v>89.0</v>
      </c>
      <c r="J107" s="256">
        <f t="shared" ref="J107:K107" si="27">SUM(J108:J112)</f>
        <v>0</v>
      </c>
      <c r="K107" s="256">
        <f t="shared" si="27"/>
        <v>0</v>
      </c>
      <c r="L107" s="197" t="str">
        <f t="shared" si="3"/>
        <v>-</v>
      </c>
      <c r="M107" s="143"/>
      <c r="N107" s="143"/>
      <c r="O107" s="143"/>
      <c r="P107" s="143"/>
      <c r="Q107" s="143"/>
      <c r="R107" s="143"/>
      <c r="S107" s="143"/>
      <c r="T107" s="143"/>
      <c r="U107" s="143"/>
      <c r="V107" s="143"/>
      <c r="W107" s="143"/>
      <c r="X107" s="143"/>
      <c r="Y107" s="143"/>
      <c r="Z107" s="143"/>
    </row>
    <row r="108" ht="14.25" customHeight="1">
      <c r="A108" s="143"/>
      <c r="B108" s="257">
        <v>1241.0</v>
      </c>
      <c r="C108" s="258" t="s">
        <v>2282</v>
      </c>
      <c r="D108" s="120"/>
      <c r="E108" s="120"/>
      <c r="F108" s="120"/>
      <c r="G108" s="120"/>
      <c r="H108" s="120"/>
      <c r="I108" s="122">
        <v>90.0</v>
      </c>
      <c r="J108" s="259">
        <v>0.0</v>
      </c>
      <c r="K108" s="196">
        <v>0.0</v>
      </c>
      <c r="L108" s="197" t="str">
        <f t="shared" si="3"/>
        <v>-</v>
      </c>
      <c r="M108" s="143"/>
      <c r="N108" s="143"/>
      <c r="O108" s="143"/>
      <c r="P108" s="143"/>
      <c r="Q108" s="143"/>
      <c r="R108" s="143"/>
      <c r="S108" s="143"/>
      <c r="T108" s="143"/>
      <c r="U108" s="143"/>
      <c r="V108" s="143"/>
      <c r="W108" s="143"/>
      <c r="X108" s="143"/>
      <c r="Y108" s="143"/>
      <c r="Z108" s="143"/>
    </row>
    <row r="109" ht="14.25" customHeight="1">
      <c r="A109" s="143"/>
      <c r="B109" s="257">
        <v>1242.0</v>
      </c>
      <c r="C109" s="258" t="s">
        <v>2283</v>
      </c>
      <c r="D109" s="120"/>
      <c r="E109" s="120"/>
      <c r="F109" s="120"/>
      <c r="G109" s="120"/>
      <c r="H109" s="120"/>
      <c r="I109" s="122">
        <v>91.0</v>
      </c>
      <c r="J109" s="259">
        <v>0.0</v>
      </c>
      <c r="K109" s="196">
        <v>0.0</v>
      </c>
      <c r="L109" s="197" t="str">
        <f t="shared" si="3"/>
        <v>-</v>
      </c>
      <c r="M109" s="143"/>
      <c r="N109" s="143"/>
      <c r="O109" s="143"/>
      <c r="P109" s="143"/>
      <c r="Q109" s="143"/>
      <c r="R109" s="143"/>
      <c r="S109" s="143"/>
      <c r="T109" s="143"/>
      <c r="U109" s="143"/>
      <c r="V109" s="143"/>
      <c r="W109" s="143"/>
      <c r="X109" s="143"/>
      <c r="Y109" s="143"/>
      <c r="Z109" s="143"/>
    </row>
    <row r="110" ht="14.25" customHeight="1">
      <c r="A110" s="143"/>
      <c r="B110" s="257">
        <v>1243.0</v>
      </c>
      <c r="C110" s="258" t="s">
        <v>2284</v>
      </c>
      <c r="D110" s="120"/>
      <c r="E110" s="120"/>
      <c r="F110" s="120"/>
      <c r="G110" s="120"/>
      <c r="H110" s="120"/>
      <c r="I110" s="122">
        <v>92.0</v>
      </c>
      <c r="J110" s="259">
        <v>0.0</v>
      </c>
      <c r="K110" s="196">
        <v>0.0</v>
      </c>
      <c r="L110" s="197" t="str">
        <f t="shared" si="3"/>
        <v>-</v>
      </c>
      <c r="M110" s="143"/>
      <c r="N110" s="143"/>
      <c r="O110" s="143"/>
      <c r="P110" s="143"/>
      <c r="Q110" s="143"/>
      <c r="R110" s="143"/>
      <c r="S110" s="143"/>
      <c r="T110" s="143"/>
      <c r="U110" s="143"/>
      <c r="V110" s="143"/>
      <c r="W110" s="143"/>
      <c r="X110" s="143"/>
      <c r="Y110" s="143"/>
      <c r="Z110" s="143"/>
    </row>
    <row r="111" ht="14.25" customHeight="1">
      <c r="A111" s="143"/>
      <c r="B111" s="257">
        <v>1244.0</v>
      </c>
      <c r="C111" s="258" t="s">
        <v>2285</v>
      </c>
      <c r="D111" s="120"/>
      <c r="E111" s="120"/>
      <c r="F111" s="120"/>
      <c r="G111" s="120"/>
      <c r="H111" s="120"/>
      <c r="I111" s="122">
        <v>93.0</v>
      </c>
      <c r="J111" s="259">
        <v>0.0</v>
      </c>
      <c r="K111" s="196">
        <v>0.0</v>
      </c>
      <c r="L111" s="197" t="str">
        <f t="shared" si="3"/>
        <v>-</v>
      </c>
      <c r="M111" s="143"/>
      <c r="N111" s="143"/>
      <c r="O111" s="143"/>
      <c r="P111" s="143"/>
      <c r="Q111" s="143"/>
      <c r="R111" s="143"/>
      <c r="S111" s="143"/>
      <c r="T111" s="143"/>
      <c r="U111" s="143"/>
      <c r="V111" s="143"/>
      <c r="W111" s="143"/>
      <c r="X111" s="143"/>
      <c r="Y111" s="143"/>
      <c r="Z111" s="143"/>
    </row>
    <row r="112" ht="14.25" customHeight="1">
      <c r="A112" s="143"/>
      <c r="B112" s="257">
        <v>1245.0</v>
      </c>
      <c r="C112" s="258" t="s">
        <v>2286</v>
      </c>
      <c r="D112" s="120"/>
      <c r="E112" s="120"/>
      <c r="F112" s="120"/>
      <c r="G112" s="120"/>
      <c r="H112" s="120"/>
      <c r="I112" s="122">
        <v>94.0</v>
      </c>
      <c r="J112" s="259">
        <v>0.0</v>
      </c>
      <c r="K112" s="196">
        <v>0.0</v>
      </c>
      <c r="L112" s="197" t="str">
        <f t="shared" si="3"/>
        <v>-</v>
      </c>
      <c r="M112" s="143"/>
      <c r="N112" s="143"/>
      <c r="O112" s="143"/>
      <c r="P112" s="143"/>
      <c r="Q112" s="143"/>
      <c r="R112" s="143"/>
      <c r="S112" s="143"/>
      <c r="T112" s="143"/>
      <c r="U112" s="143"/>
      <c r="V112" s="143"/>
      <c r="W112" s="143"/>
      <c r="X112" s="143"/>
      <c r="Y112" s="143"/>
      <c r="Z112" s="143"/>
    </row>
    <row r="113" ht="14.25" customHeight="1">
      <c r="A113" s="143"/>
      <c r="B113" s="257">
        <v>129.0</v>
      </c>
      <c r="C113" s="258" t="s">
        <v>2287</v>
      </c>
      <c r="D113" s="120"/>
      <c r="E113" s="120"/>
      <c r="F113" s="120"/>
      <c r="G113" s="120"/>
      <c r="H113" s="120"/>
      <c r="I113" s="122">
        <v>95.0</v>
      </c>
      <c r="J113" s="256">
        <f t="shared" ref="J113:K113" si="28">SUM(J114:J117)</f>
        <v>0</v>
      </c>
      <c r="K113" s="256">
        <f t="shared" si="28"/>
        <v>0</v>
      </c>
      <c r="L113" s="197" t="str">
        <f t="shared" si="3"/>
        <v>-</v>
      </c>
      <c r="M113" s="143"/>
      <c r="N113" s="143"/>
      <c r="O113" s="143"/>
      <c r="P113" s="143"/>
      <c r="Q113" s="143"/>
      <c r="R113" s="143"/>
      <c r="S113" s="143"/>
      <c r="T113" s="143"/>
      <c r="U113" s="143"/>
      <c r="V113" s="143"/>
      <c r="W113" s="143"/>
      <c r="X113" s="143"/>
      <c r="Y113" s="143"/>
      <c r="Z113" s="143"/>
    </row>
    <row r="114" ht="14.25" customHeight="1">
      <c r="A114" s="143"/>
      <c r="B114" s="257">
        <v>1291.0</v>
      </c>
      <c r="C114" s="258" t="s">
        <v>2288</v>
      </c>
      <c r="D114" s="120"/>
      <c r="E114" s="120"/>
      <c r="F114" s="120"/>
      <c r="G114" s="120"/>
      <c r="H114" s="120"/>
      <c r="I114" s="122">
        <v>96.0</v>
      </c>
      <c r="J114" s="259">
        <v>0.0</v>
      </c>
      <c r="K114" s="196">
        <v>0.0</v>
      </c>
      <c r="L114" s="197" t="str">
        <f t="shared" si="3"/>
        <v>-</v>
      </c>
      <c r="M114" s="143"/>
      <c r="N114" s="143"/>
      <c r="O114" s="143"/>
      <c r="P114" s="143"/>
      <c r="Q114" s="143"/>
      <c r="R114" s="143"/>
      <c r="S114" s="143"/>
      <c r="T114" s="143"/>
      <c r="U114" s="143"/>
      <c r="V114" s="143"/>
      <c r="W114" s="143"/>
      <c r="X114" s="143"/>
      <c r="Y114" s="143"/>
      <c r="Z114" s="143"/>
    </row>
    <row r="115" ht="14.25" customHeight="1">
      <c r="A115" s="143"/>
      <c r="B115" s="257">
        <v>1292.0</v>
      </c>
      <c r="C115" s="258" t="s">
        <v>2289</v>
      </c>
      <c r="D115" s="120"/>
      <c r="E115" s="120"/>
      <c r="F115" s="120"/>
      <c r="G115" s="120"/>
      <c r="H115" s="120"/>
      <c r="I115" s="122">
        <v>97.0</v>
      </c>
      <c r="J115" s="259">
        <v>0.0</v>
      </c>
      <c r="K115" s="196">
        <v>0.0</v>
      </c>
      <c r="L115" s="197" t="str">
        <f t="shared" si="3"/>
        <v>-</v>
      </c>
      <c r="M115" s="143"/>
      <c r="N115" s="143"/>
      <c r="O115" s="143"/>
      <c r="P115" s="143"/>
      <c r="Q115" s="143"/>
      <c r="R115" s="143"/>
      <c r="S115" s="143"/>
      <c r="T115" s="143"/>
      <c r="U115" s="143"/>
      <c r="V115" s="143"/>
      <c r="W115" s="143"/>
      <c r="X115" s="143"/>
      <c r="Y115" s="143"/>
      <c r="Z115" s="143"/>
    </row>
    <row r="116" ht="14.25" customHeight="1">
      <c r="A116" s="143"/>
      <c r="B116" s="257">
        <v>1293.0</v>
      </c>
      <c r="C116" s="258" t="s">
        <v>2290</v>
      </c>
      <c r="D116" s="120"/>
      <c r="E116" s="120"/>
      <c r="F116" s="120"/>
      <c r="G116" s="120"/>
      <c r="H116" s="120"/>
      <c r="I116" s="122">
        <v>98.0</v>
      </c>
      <c r="J116" s="259">
        <v>0.0</v>
      </c>
      <c r="K116" s="196">
        <v>0.0</v>
      </c>
      <c r="L116" s="197" t="str">
        <f t="shared" si="3"/>
        <v>-</v>
      </c>
      <c r="M116" s="143"/>
      <c r="N116" s="143"/>
      <c r="O116" s="143"/>
      <c r="P116" s="143"/>
      <c r="Q116" s="143"/>
      <c r="R116" s="143"/>
      <c r="S116" s="143"/>
      <c r="T116" s="143"/>
      <c r="U116" s="143"/>
      <c r="V116" s="143"/>
      <c r="W116" s="143"/>
      <c r="X116" s="143"/>
      <c r="Y116" s="143"/>
      <c r="Z116" s="143"/>
    </row>
    <row r="117" ht="14.25" customHeight="1">
      <c r="A117" s="143"/>
      <c r="B117" s="257">
        <v>1294.0</v>
      </c>
      <c r="C117" s="258" t="s">
        <v>2291</v>
      </c>
      <c r="D117" s="120"/>
      <c r="E117" s="120"/>
      <c r="F117" s="120"/>
      <c r="G117" s="120"/>
      <c r="H117" s="120"/>
      <c r="I117" s="122">
        <v>99.0</v>
      </c>
      <c r="J117" s="259">
        <v>0.0</v>
      </c>
      <c r="K117" s="196">
        <v>0.0</v>
      </c>
      <c r="L117" s="197" t="str">
        <f t="shared" si="3"/>
        <v>-</v>
      </c>
      <c r="M117" s="143"/>
      <c r="N117" s="143"/>
      <c r="O117" s="143"/>
      <c r="P117" s="143"/>
      <c r="Q117" s="143"/>
      <c r="R117" s="143"/>
      <c r="S117" s="143"/>
      <c r="T117" s="143"/>
      <c r="U117" s="143"/>
      <c r="V117" s="143"/>
      <c r="W117" s="143"/>
      <c r="X117" s="143"/>
      <c r="Y117" s="143"/>
      <c r="Z117" s="143"/>
    </row>
    <row r="118" ht="14.25" customHeight="1">
      <c r="A118" s="143"/>
      <c r="B118" s="257">
        <v>13.0</v>
      </c>
      <c r="C118" s="258" t="s">
        <v>2292</v>
      </c>
      <c r="D118" s="120"/>
      <c r="E118" s="120"/>
      <c r="F118" s="120"/>
      <c r="G118" s="120"/>
      <c r="H118" s="120"/>
      <c r="I118" s="122">
        <v>100.0</v>
      </c>
      <c r="J118" s="256">
        <f t="shared" ref="J118:K118" si="29">SUM(J119:J121)-J122</f>
        <v>0</v>
      </c>
      <c r="K118" s="256">
        <f t="shared" si="29"/>
        <v>0</v>
      </c>
      <c r="L118" s="197" t="str">
        <f t="shared" si="3"/>
        <v>-</v>
      </c>
      <c r="M118" s="143"/>
      <c r="N118" s="143"/>
      <c r="O118" s="143"/>
      <c r="P118" s="143"/>
      <c r="Q118" s="143"/>
      <c r="R118" s="143"/>
      <c r="S118" s="143"/>
      <c r="T118" s="143"/>
      <c r="U118" s="143"/>
      <c r="V118" s="143"/>
      <c r="W118" s="143"/>
      <c r="X118" s="143"/>
      <c r="Y118" s="143"/>
      <c r="Z118" s="143"/>
    </row>
    <row r="119" ht="14.25" customHeight="1">
      <c r="A119" s="143"/>
      <c r="B119" s="257">
        <v>131.0</v>
      </c>
      <c r="C119" s="258" t="s">
        <v>2293</v>
      </c>
      <c r="D119" s="120"/>
      <c r="E119" s="120"/>
      <c r="F119" s="120"/>
      <c r="G119" s="120"/>
      <c r="H119" s="120"/>
      <c r="I119" s="122">
        <v>101.0</v>
      </c>
      <c r="J119" s="259">
        <v>0.0</v>
      </c>
      <c r="K119" s="196">
        <v>0.0</v>
      </c>
      <c r="L119" s="197" t="str">
        <f t="shared" si="3"/>
        <v>-</v>
      </c>
      <c r="M119" s="143"/>
      <c r="N119" s="143"/>
      <c r="O119" s="143"/>
      <c r="P119" s="143"/>
      <c r="Q119" s="143"/>
      <c r="R119" s="143"/>
      <c r="S119" s="143"/>
      <c r="T119" s="143"/>
      <c r="U119" s="143"/>
      <c r="V119" s="143"/>
      <c r="W119" s="143"/>
      <c r="X119" s="143"/>
      <c r="Y119" s="143"/>
      <c r="Z119" s="143"/>
    </row>
    <row r="120" ht="14.25" customHeight="1">
      <c r="A120" s="143"/>
      <c r="B120" s="257">
        <v>132.0</v>
      </c>
      <c r="C120" s="258" t="s">
        <v>2294</v>
      </c>
      <c r="D120" s="120"/>
      <c r="E120" s="120"/>
      <c r="F120" s="120"/>
      <c r="G120" s="120"/>
      <c r="H120" s="120"/>
      <c r="I120" s="122">
        <v>102.0</v>
      </c>
      <c r="J120" s="259">
        <v>0.0</v>
      </c>
      <c r="K120" s="196">
        <v>0.0</v>
      </c>
      <c r="L120" s="197" t="str">
        <f t="shared" si="3"/>
        <v>-</v>
      </c>
      <c r="M120" s="143"/>
      <c r="N120" s="143"/>
      <c r="O120" s="143"/>
      <c r="P120" s="143"/>
      <c r="Q120" s="143"/>
      <c r="R120" s="143"/>
      <c r="S120" s="143"/>
      <c r="T120" s="143"/>
      <c r="U120" s="143"/>
      <c r="V120" s="143"/>
      <c r="W120" s="143"/>
      <c r="X120" s="143"/>
      <c r="Y120" s="143"/>
      <c r="Z120" s="143"/>
    </row>
    <row r="121" ht="14.25" customHeight="1">
      <c r="A121" s="143"/>
      <c r="B121" s="257">
        <v>133.0</v>
      </c>
      <c r="C121" s="258" t="s">
        <v>2295</v>
      </c>
      <c r="D121" s="120"/>
      <c r="E121" s="120"/>
      <c r="F121" s="120"/>
      <c r="G121" s="120"/>
      <c r="H121" s="120"/>
      <c r="I121" s="122">
        <v>103.0</v>
      </c>
      <c r="J121" s="259">
        <v>0.0</v>
      </c>
      <c r="K121" s="196">
        <v>0.0</v>
      </c>
      <c r="L121" s="197" t="str">
        <f t="shared" si="3"/>
        <v>-</v>
      </c>
      <c r="M121" s="143"/>
      <c r="N121" s="143"/>
      <c r="O121" s="143"/>
      <c r="P121" s="143"/>
      <c r="Q121" s="143"/>
      <c r="R121" s="143"/>
      <c r="S121" s="143"/>
      <c r="T121" s="143"/>
      <c r="U121" s="143"/>
      <c r="V121" s="143"/>
      <c r="W121" s="143"/>
      <c r="X121" s="143"/>
      <c r="Y121" s="143"/>
      <c r="Z121" s="143"/>
    </row>
    <row r="122" ht="14.25" customHeight="1">
      <c r="A122" s="143"/>
      <c r="B122" s="257">
        <v>139.0</v>
      </c>
      <c r="C122" s="258" t="s">
        <v>2296</v>
      </c>
      <c r="D122" s="120"/>
      <c r="E122" s="120"/>
      <c r="F122" s="120"/>
      <c r="G122" s="120"/>
      <c r="H122" s="120"/>
      <c r="I122" s="122">
        <v>104.0</v>
      </c>
      <c r="J122" s="259">
        <v>0.0</v>
      </c>
      <c r="K122" s="196">
        <v>0.0</v>
      </c>
      <c r="L122" s="197" t="str">
        <f t="shared" si="3"/>
        <v>-</v>
      </c>
      <c r="M122" s="143"/>
      <c r="N122" s="143"/>
      <c r="O122" s="143"/>
      <c r="P122" s="143"/>
      <c r="Q122" s="143"/>
      <c r="R122" s="143"/>
      <c r="S122" s="143"/>
      <c r="T122" s="143"/>
      <c r="U122" s="143"/>
      <c r="V122" s="143"/>
      <c r="W122" s="143"/>
      <c r="X122" s="143"/>
      <c r="Y122" s="143"/>
      <c r="Z122" s="143"/>
    </row>
    <row r="123" ht="14.25" customHeight="1">
      <c r="A123" s="143"/>
      <c r="B123" s="257">
        <v>14.0</v>
      </c>
      <c r="C123" s="258" t="s">
        <v>2297</v>
      </c>
      <c r="D123" s="120"/>
      <c r="E123" s="120"/>
      <c r="F123" s="120"/>
      <c r="G123" s="120"/>
      <c r="H123" s="120"/>
      <c r="I123" s="122">
        <v>105.0</v>
      </c>
      <c r="J123" s="256">
        <f t="shared" ref="J123:K123" si="30">J124+J127+J130+J133+J136+J139-J142</f>
        <v>0</v>
      </c>
      <c r="K123" s="256">
        <f t="shared" si="30"/>
        <v>0</v>
      </c>
      <c r="L123" s="197" t="str">
        <f t="shared" si="3"/>
        <v>-</v>
      </c>
      <c r="M123" s="143"/>
      <c r="N123" s="143"/>
      <c r="O123" s="143"/>
      <c r="P123" s="143"/>
      <c r="Q123" s="143"/>
      <c r="R123" s="143"/>
      <c r="S123" s="143"/>
      <c r="T123" s="143"/>
      <c r="U123" s="143"/>
      <c r="V123" s="143"/>
      <c r="W123" s="143"/>
      <c r="X123" s="143"/>
      <c r="Y123" s="143"/>
      <c r="Z123" s="143"/>
    </row>
    <row r="124" ht="14.25" customHeight="1">
      <c r="A124" s="143"/>
      <c r="B124" s="257">
        <v>141.0</v>
      </c>
      <c r="C124" s="258" t="s">
        <v>2298</v>
      </c>
      <c r="D124" s="120"/>
      <c r="E124" s="120"/>
      <c r="F124" s="120"/>
      <c r="G124" s="120"/>
      <c r="H124" s="120"/>
      <c r="I124" s="122">
        <v>106.0</v>
      </c>
      <c r="J124" s="256">
        <f t="shared" ref="J124:K124" si="31">SUM(J125:J126)</f>
        <v>0</v>
      </c>
      <c r="K124" s="256">
        <f t="shared" si="31"/>
        <v>0</v>
      </c>
      <c r="L124" s="197" t="str">
        <f t="shared" si="3"/>
        <v>-</v>
      </c>
      <c r="M124" s="143"/>
      <c r="N124" s="143"/>
      <c r="O124" s="143"/>
      <c r="P124" s="143"/>
      <c r="Q124" s="143"/>
      <c r="R124" s="143"/>
      <c r="S124" s="143"/>
      <c r="T124" s="143"/>
      <c r="U124" s="143"/>
      <c r="V124" s="143"/>
      <c r="W124" s="143"/>
      <c r="X124" s="143"/>
      <c r="Y124" s="143"/>
      <c r="Z124" s="143"/>
    </row>
    <row r="125" ht="14.25" customHeight="1">
      <c r="A125" s="143"/>
      <c r="B125" s="257">
        <v>1411.0</v>
      </c>
      <c r="C125" s="258" t="s">
        <v>2299</v>
      </c>
      <c r="D125" s="120"/>
      <c r="E125" s="120"/>
      <c r="F125" s="120"/>
      <c r="G125" s="120"/>
      <c r="H125" s="120"/>
      <c r="I125" s="122">
        <v>107.0</v>
      </c>
      <c r="J125" s="259">
        <v>0.0</v>
      </c>
      <c r="K125" s="196">
        <v>0.0</v>
      </c>
      <c r="L125" s="197" t="str">
        <f t="shared" si="3"/>
        <v>-</v>
      </c>
      <c r="M125" s="143"/>
      <c r="N125" s="143"/>
      <c r="O125" s="143"/>
      <c r="P125" s="143"/>
      <c r="Q125" s="143"/>
      <c r="R125" s="143"/>
      <c r="S125" s="143"/>
      <c r="T125" s="143"/>
      <c r="U125" s="143"/>
      <c r="V125" s="143"/>
      <c r="W125" s="143"/>
      <c r="X125" s="143"/>
      <c r="Y125" s="143"/>
      <c r="Z125" s="143"/>
    </row>
    <row r="126" ht="14.25" customHeight="1">
      <c r="A126" s="143"/>
      <c r="B126" s="257">
        <v>1412.0</v>
      </c>
      <c r="C126" s="258" t="s">
        <v>2300</v>
      </c>
      <c r="D126" s="120"/>
      <c r="E126" s="120"/>
      <c r="F126" s="120"/>
      <c r="G126" s="120"/>
      <c r="H126" s="120"/>
      <c r="I126" s="122">
        <v>108.0</v>
      </c>
      <c r="J126" s="259">
        <v>0.0</v>
      </c>
      <c r="K126" s="196">
        <v>0.0</v>
      </c>
      <c r="L126" s="197" t="str">
        <f t="shared" si="3"/>
        <v>-</v>
      </c>
      <c r="M126" s="143"/>
      <c r="N126" s="143"/>
      <c r="O126" s="143"/>
      <c r="P126" s="143"/>
      <c r="Q126" s="143"/>
      <c r="R126" s="143"/>
      <c r="S126" s="143"/>
      <c r="T126" s="143"/>
      <c r="U126" s="143"/>
      <c r="V126" s="143"/>
      <c r="W126" s="143"/>
      <c r="X126" s="143"/>
      <c r="Y126" s="143"/>
      <c r="Z126" s="143"/>
    </row>
    <row r="127" ht="14.25" customHeight="1">
      <c r="A127" s="143"/>
      <c r="B127" s="257">
        <v>142.0</v>
      </c>
      <c r="C127" s="258" t="s">
        <v>2301</v>
      </c>
      <c r="D127" s="120"/>
      <c r="E127" s="120"/>
      <c r="F127" s="120"/>
      <c r="G127" s="120"/>
      <c r="H127" s="120"/>
      <c r="I127" s="122">
        <v>109.0</v>
      </c>
      <c r="J127" s="256">
        <f t="shared" ref="J127:K127" si="32">SUM(J128:J129)</f>
        <v>0</v>
      </c>
      <c r="K127" s="256">
        <f t="shared" si="32"/>
        <v>0</v>
      </c>
      <c r="L127" s="197" t="str">
        <f t="shared" si="3"/>
        <v>-</v>
      </c>
      <c r="M127" s="143"/>
      <c r="N127" s="143"/>
      <c r="O127" s="143"/>
      <c r="P127" s="143"/>
      <c r="Q127" s="143"/>
      <c r="R127" s="143"/>
      <c r="S127" s="143"/>
      <c r="T127" s="143"/>
      <c r="U127" s="143"/>
      <c r="V127" s="143"/>
      <c r="W127" s="143"/>
      <c r="X127" s="143"/>
      <c r="Y127" s="143"/>
      <c r="Z127" s="143"/>
    </row>
    <row r="128" ht="14.25" customHeight="1">
      <c r="A128" s="143"/>
      <c r="B128" s="257">
        <v>1421.0</v>
      </c>
      <c r="C128" s="258" t="s">
        <v>2302</v>
      </c>
      <c r="D128" s="120"/>
      <c r="E128" s="120"/>
      <c r="F128" s="120"/>
      <c r="G128" s="120"/>
      <c r="H128" s="120"/>
      <c r="I128" s="122">
        <v>110.0</v>
      </c>
      <c r="J128" s="259">
        <v>0.0</v>
      </c>
      <c r="K128" s="196">
        <v>0.0</v>
      </c>
      <c r="L128" s="197" t="str">
        <f t="shared" si="3"/>
        <v>-</v>
      </c>
      <c r="M128" s="143"/>
      <c r="N128" s="143"/>
      <c r="O128" s="143"/>
      <c r="P128" s="143"/>
      <c r="Q128" s="143"/>
      <c r="R128" s="143"/>
      <c r="S128" s="143"/>
      <c r="T128" s="143"/>
      <c r="U128" s="143"/>
      <c r="V128" s="143"/>
      <c r="W128" s="143"/>
      <c r="X128" s="143"/>
      <c r="Y128" s="143"/>
      <c r="Z128" s="143"/>
    </row>
    <row r="129" ht="14.25" customHeight="1">
      <c r="A129" s="143"/>
      <c r="B129" s="257">
        <v>1422.0</v>
      </c>
      <c r="C129" s="258" t="s">
        <v>2303</v>
      </c>
      <c r="D129" s="120"/>
      <c r="E129" s="120"/>
      <c r="F129" s="120"/>
      <c r="G129" s="120"/>
      <c r="H129" s="120"/>
      <c r="I129" s="122">
        <v>111.0</v>
      </c>
      <c r="J129" s="259">
        <v>0.0</v>
      </c>
      <c r="K129" s="196">
        <v>0.0</v>
      </c>
      <c r="L129" s="197" t="str">
        <f t="shared" si="3"/>
        <v>-</v>
      </c>
      <c r="M129" s="143"/>
      <c r="N129" s="143"/>
      <c r="O129" s="143"/>
      <c r="P129" s="143"/>
      <c r="Q129" s="143"/>
      <c r="R129" s="143"/>
      <c r="S129" s="143"/>
      <c r="T129" s="143"/>
      <c r="U129" s="143"/>
      <c r="V129" s="143"/>
      <c r="W129" s="143"/>
      <c r="X129" s="143"/>
      <c r="Y129" s="143"/>
      <c r="Z129" s="143"/>
    </row>
    <row r="130" ht="14.25" customHeight="1">
      <c r="A130" s="143"/>
      <c r="B130" s="257">
        <v>143.0</v>
      </c>
      <c r="C130" s="258" t="s">
        <v>2304</v>
      </c>
      <c r="D130" s="120"/>
      <c r="E130" s="120"/>
      <c r="F130" s="120"/>
      <c r="G130" s="120"/>
      <c r="H130" s="120"/>
      <c r="I130" s="122">
        <v>112.0</v>
      </c>
      <c r="J130" s="256">
        <f t="shared" ref="J130:K130" si="33">SUM(J131:J132)</f>
        <v>0</v>
      </c>
      <c r="K130" s="256">
        <f t="shared" si="33"/>
        <v>0</v>
      </c>
      <c r="L130" s="197" t="str">
        <f t="shared" si="3"/>
        <v>-</v>
      </c>
      <c r="M130" s="143"/>
      <c r="N130" s="143"/>
      <c r="O130" s="143"/>
      <c r="P130" s="143"/>
      <c r="Q130" s="143"/>
      <c r="R130" s="143"/>
      <c r="S130" s="143"/>
      <c r="T130" s="143"/>
      <c r="U130" s="143"/>
      <c r="V130" s="143"/>
      <c r="W130" s="143"/>
      <c r="X130" s="143"/>
      <c r="Y130" s="143"/>
      <c r="Z130" s="143"/>
    </row>
    <row r="131" ht="14.25" customHeight="1">
      <c r="A131" s="143"/>
      <c r="B131" s="257">
        <v>1431.0</v>
      </c>
      <c r="C131" s="258" t="s">
        <v>2305</v>
      </c>
      <c r="D131" s="120"/>
      <c r="E131" s="120"/>
      <c r="F131" s="120"/>
      <c r="G131" s="120"/>
      <c r="H131" s="120"/>
      <c r="I131" s="122">
        <v>113.0</v>
      </c>
      <c r="J131" s="259">
        <v>0.0</v>
      </c>
      <c r="K131" s="196">
        <v>0.0</v>
      </c>
      <c r="L131" s="197" t="str">
        <f t="shared" si="3"/>
        <v>-</v>
      </c>
      <c r="M131" s="143"/>
      <c r="N131" s="143"/>
      <c r="O131" s="143"/>
      <c r="P131" s="143"/>
      <c r="Q131" s="143"/>
      <c r="R131" s="143"/>
      <c r="S131" s="143"/>
      <c r="T131" s="143"/>
      <c r="U131" s="143"/>
      <c r="V131" s="143"/>
      <c r="W131" s="143"/>
      <c r="X131" s="143"/>
      <c r="Y131" s="143"/>
      <c r="Z131" s="143"/>
    </row>
    <row r="132" ht="14.25" customHeight="1">
      <c r="A132" s="143"/>
      <c r="B132" s="257">
        <v>1432.0</v>
      </c>
      <c r="C132" s="258" t="s">
        <v>2306</v>
      </c>
      <c r="D132" s="120"/>
      <c r="E132" s="120"/>
      <c r="F132" s="120"/>
      <c r="G132" s="120"/>
      <c r="H132" s="120"/>
      <c r="I132" s="122">
        <v>114.0</v>
      </c>
      <c r="J132" s="259">
        <v>0.0</v>
      </c>
      <c r="K132" s="196">
        <v>0.0</v>
      </c>
      <c r="L132" s="197" t="str">
        <f t="shared" si="3"/>
        <v>-</v>
      </c>
      <c r="M132" s="143"/>
      <c r="N132" s="143"/>
      <c r="O132" s="143"/>
      <c r="P132" s="143"/>
      <c r="Q132" s="143"/>
      <c r="R132" s="143"/>
      <c r="S132" s="143"/>
      <c r="T132" s="143"/>
      <c r="U132" s="143"/>
      <c r="V132" s="143"/>
      <c r="W132" s="143"/>
      <c r="X132" s="143"/>
      <c r="Y132" s="143"/>
      <c r="Z132" s="143"/>
    </row>
    <row r="133" ht="14.25" customHeight="1">
      <c r="A133" s="143"/>
      <c r="B133" s="257">
        <v>144.0</v>
      </c>
      <c r="C133" s="258" t="s">
        <v>2307</v>
      </c>
      <c r="D133" s="120"/>
      <c r="E133" s="120"/>
      <c r="F133" s="120"/>
      <c r="G133" s="120"/>
      <c r="H133" s="120"/>
      <c r="I133" s="122">
        <v>115.0</v>
      </c>
      <c r="J133" s="256">
        <f t="shared" ref="J133:K133" si="34">SUM(J134:J135)</f>
        <v>0</v>
      </c>
      <c r="K133" s="256">
        <f t="shared" si="34"/>
        <v>0</v>
      </c>
      <c r="L133" s="197" t="str">
        <f t="shared" si="3"/>
        <v>-</v>
      </c>
      <c r="M133" s="143"/>
      <c r="N133" s="143"/>
      <c r="O133" s="143"/>
      <c r="P133" s="143"/>
      <c r="Q133" s="143"/>
      <c r="R133" s="143"/>
      <c r="S133" s="143"/>
      <c r="T133" s="143"/>
      <c r="U133" s="143"/>
      <c r="V133" s="143"/>
      <c r="W133" s="143"/>
      <c r="X133" s="143"/>
      <c r="Y133" s="143"/>
      <c r="Z133" s="143"/>
    </row>
    <row r="134" ht="14.25" customHeight="1">
      <c r="A134" s="143"/>
      <c r="B134" s="257">
        <v>1441.0</v>
      </c>
      <c r="C134" s="258" t="s">
        <v>2308</v>
      </c>
      <c r="D134" s="120"/>
      <c r="E134" s="120"/>
      <c r="F134" s="120"/>
      <c r="G134" s="120"/>
      <c r="H134" s="120"/>
      <c r="I134" s="122">
        <v>116.0</v>
      </c>
      <c r="J134" s="259">
        <v>0.0</v>
      </c>
      <c r="K134" s="196">
        <v>0.0</v>
      </c>
      <c r="L134" s="197" t="str">
        <f t="shared" si="3"/>
        <v>-</v>
      </c>
      <c r="M134" s="143"/>
      <c r="N134" s="143"/>
      <c r="O134" s="143"/>
      <c r="P134" s="143"/>
      <c r="Q134" s="143"/>
      <c r="R134" s="143"/>
      <c r="S134" s="143"/>
      <c r="T134" s="143"/>
      <c r="U134" s="143"/>
      <c r="V134" s="143"/>
      <c r="W134" s="143"/>
      <c r="X134" s="143"/>
      <c r="Y134" s="143"/>
      <c r="Z134" s="143"/>
    </row>
    <row r="135" ht="14.25" customHeight="1">
      <c r="A135" s="143"/>
      <c r="B135" s="257">
        <v>1442.0</v>
      </c>
      <c r="C135" s="258" t="s">
        <v>2309</v>
      </c>
      <c r="D135" s="120"/>
      <c r="E135" s="120"/>
      <c r="F135" s="120"/>
      <c r="G135" s="120"/>
      <c r="H135" s="120"/>
      <c r="I135" s="122">
        <v>117.0</v>
      </c>
      <c r="J135" s="259">
        <v>0.0</v>
      </c>
      <c r="K135" s="196">
        <v>0.0</v>
      </c>
      <c r="L135" s="197" t="str">
        <f t="shared" si="3"/>
        <v>-</v>
      </c>
      <c r="M135" s="143"/>
      <c r="N135" s="143"/>
      <c r="O135" s="143"/>
      <c r="P135" s="143"/>
      <c r="Q135" s="143"/>
      <c r="R135" s="143"/>
      <c r="S135" s="143"/>
      <c r="T135" s="143"/>
      <c r="U135" s="143"/>
      <c r="V135" s="143"/>
      <c r="W135" s="143"/>
      <c r="X135" s="143"/>
      <c r="Y135" s="143"/>
      <c r="Z135" s="143"/>
    </row>
    <row r="136" ht="14.25" customHeight="1">
      <c r="A136" s="143"/>
      <c r="B136" s="257">
        <v>145.0</v>
      </c>
      <c r="C136" s="258" t="s">
        <v>2310</v>
      </c>
      <c r="D136" s="120"/>
      <c r="E136" s="120"/>
      <c r="F136" s="120"/>
      <c r="G136" s="120"/>
      <c r="H136" s="120"/>
      <c r="I136" s="122">
        <v>118.0</v>
      </c>
      <c r="J136" s="256">
        <f t="shared" ref="J136:K136" si="35">SUM(J137:J138)</f>
        <v>0</v>
      </c>
      <c r="K136" s="256">
        <f t="shared" si="35"/>
        <v>0</v>
      </c>
      <c r="L136" s="197" t="str">
        <f t="shared" si="3"/>
        <v>-</v>
      </c>
      <c r="M136" s="143"/>
      <c r="N136" s="143"/>
      <c r="O136" s="143"/>
      <c r="P136" s="143"/>
      <c r="Q136" s="143"/>
      <c r="R136" s="143"/>
      <c r="S136" s="143"/>
      <c r="T136" s="143"/>
      <c r="U136" s="143"/>
      <c r="V136" s="143"/>
      <c r="W136" s="143"/>
      <c r="X136" s="143"/>
      <c r="Y136" s="143"/>
      <c r="Z136" s="143"/>
    </row>
    <row r="137" ht="14.25" customHeight="1">
      <c r="A137" s="143"/>
      <c r="B137" s="257">
        <v>1451.0</v>
      </c>
      <c r="C137" s="258" t="s">
        <v>2311</v>
      </c>
      <c r="D137" s="120"/>
      <c r="E137" s="120"/>
      <c r="F137" s="120"/>
      <c r="G137" s="120"/>
      <c r="H137" s="120"/>
      <c r="I137" s="122">
        <v>119.0</v>
      </c>
      <c r="J137" s="259">
        <v>0.0</v>
      </c>
      <c r="K137" s="196">
        <v>0.0</v>
      </c>
      <c r="L137" s="197" t="str">
        <f t="shared" si="3"/>
        <v>-</v>
      </c>
      <c r="M137" s="143"/>
      <c r="N137" s="143"/>
      <c r="O137" s="143"/>
      <c r="P137" s="143"/>
      <c r="Q137" s="143"/>
      <c r="R137" s="143"/>
      <c r="S137" s="143"/>
      <c r="T137" s="143"/>
      <c r="U137" s="143"/>
      <c r="V137" s="143"/>
      <c r="W137" s="143"/>
      <c r="X137" s="143"/>
      <c r="Y137" s="143"/>
      <c r="Z137" s="143"/>
    </row>
    <row r="138" ht="14.25" customHeight="1">
      <c r="A138" s="143"/>
      <c r="B138" s="257">
        <v>1452.0</v>
      </c>
      <c r="C138" s="258" t="s">
        <v>2312</v>
      </c>
      <c r="D138" s="120"/>
      <c r="E138" s="120"/>
      <c r="F138" s="120"/>
      <c r="G138" s="120"/>
      <c r="H138" s="120"/>
      <c r="I138" s="122">
        <v>120.0</v>
      </c>
      <c r="J138" s="259">
        <v>0.0</v>
      </c>
      <c r="K138" s="196">
        <v>0.0</v>
      </c>
      <c r="L138" s="197" t="str">
        <f t="shared" si="3"/>
        <v>-</v>
      </c>
      <c r="M138" s="143"/>
      <c r="N138" s="143"/>
      <c r="O138" s="143"/>
      <c r="P138" s="143"/>
      <c r="Q138" s="143"/>
      <c r="R138" s="143"/>
      <c r="S138" s="143"/>
      <c r="T138" s="143"/>
      <c r="U138" s="143"/>
      <c r="V138" s="143"/>
      <c r="W138" s="143"/>
      <c r="X138" s="143"/>
      <c r="Y138" s="143"/>
      <c r="Z138" s="143"/>
    </row>
    <row r="139" ht="14.25" customHeight="1">
      <c r="A139" s="143"/>
      <c r="B139" s="257">
        <v>146.0</v>
      </c>
      <c r="C139" s="258" t="s">
        <v>2313</v>
      </c>
      <c r="D139" s="120"/>
      <c r="E139" s="120"/>
      <c r="F139" s="120"/>
      <c r="G139" s="120"/>
      <c r="H139" s="120"/>
      <c r="I139" s="122">
        <v>121.0</v>
      </c>
      <c r="J139" s="256">
        <f t="shared" ref="J139:K139" si="36">SUM(J140:J141)</f>
        <v>0</v>
      </c>
      <c r="K139" s="256">
        <f t="shared" si="36"/>
        <v>0</v>
      </c>
      <c r="L139" s="197" t="str">
        <f t="shared" si="3"/>
        <v>-</v>
      </c>
      <c r="M139" s="143"/>
      <c r="N139" s="143"/>
      <c r="O139" s="143"/>
      <c r="P139" s="143"/>
      <c r="Q139" s="143"/>
      <c r="R139" s="143"/>
      <c r="S139" s="143"/>
      <c r="T139" s="143"/>
      <c r="U139" s="143"/>
      <c r="V139" s="143"/>
      <c r="W139" s="143"/>
      <c r="X139" s="143"/>
      <c r="Y139" s="143"/>
      <c r="Z139" s="143"/>
    </row>
    <row r="140" ht="14.25" customHeight="1">
      <c r="A140" s="143"/>
      <c r="B140" s="257">
        <v>1461.0</v>
      </c>
      <c r="C140" s="258" t="s">
        <v>2314</v>
      </c>
      <c r="D140" s="120"/>
      <c r="E140" s="120"/>
      <c r="F140" s="120"/>
      <c r="G140" s="120"/>
      <c r="H140" s="120"/>
      <c r="I140" s="122">
        <v>122.0</v>
      </c>
      <c r="J140" s="259">
        <v>0.0</v>
      </c>
      <c r="K140" s="196">
        <v>0.0</v>
      </c>
      <c r="L140" s="197" t="str">
        <f t="shared" si="3"/>
        <v>-</v>
      </c>
      <c r="M140" s="143"/>
      <c r="N140" s="143"/>
      <c r="O140" s="143"/>
      <c r="P140" s="143"/>
      <c r="Q140" s="143"/>
      <c r="R140" s="143"/>
      <c r="S140" s="143"/>
      <c r="T140" s="143"/>
      <c r="U140" s="143"/>
      <c r="V140" s="143"/>
      <c r="W140" s="143"/>
      <c r="X140" s="143"/>
      <c r="Y140" s="143"/>
      <c r="Z140" s="143"/>
    </row>
    <row r="141" ht="14.25" customHeight="1">
      <c r="A141" s="143"/>
      <c r="B141" s="257">
        <v>1462.0</v>
      </c>
      <c r="C141" s="258" t="s">
        <v>2315</v>
      </c>
      <c r="D141" s="120"/>
      <c r="E141" s="120"/>
      <c r="F141" s="120"/>
      <c r="G141" s="120"/>
      <c r="H141" s="120"/>
      <c r="I141" s="122">
        <v>123.0</v>
      </c>
      <c r="J141" s="259">
        <v>0.0</v>
      </c>
      <c r="K141" s="196">
        <v>0.0</v>
      </c>
      <c r="L141" s="197" t="str">
        <f t="shared" si="3"/>
        <v>-</v>
      </c>
      <c r="M141" s="143"/>
      <c r="N141" s="143"/>
      <c r="O141" s="143"/>
      <c r="P141" s="143"/>
      <c r="Q141" s="143"/>
      <c r="R141" s="143"/>
      <c r="S141" s="143"/>
      <c r="T141" s="143"/>
      <c r="U141" s="143"/>
      <c r="V141" s="143"/>
      <c r="W141" s="143"/>
      <c r="X141" s="143"/>
      <c r="Y141" s="143"/>
      <c r="Z141" s="143"/>
    </row>
    <row r="142" ht="14.25" customHeight="1">
      <c r="A142" s="143"/>
      <c r="B142" s="257">
        <v>149.0</v>
      </c>
      <c r="C142" s="258" t="s">
        <v>2316</v>
      </c>
      <c r="D142" s="120"/>
      <c r="E142" s="120"/>
      <c r="F142" s="120"/>
      <c r="G142" s="120"/>
      <c r="H142" s="120"/>
      <c r="I142" s="122">
        <v>124.0</v>
      </c>
      <c r="J142" s="259">
        <v>0.0</v>
      </c>
      <c r="K142" s="196">
        <v>0.0</v>
      </c>
      <c r="L142" s="197" t="str">
        <f t="shared" si="3"/>
        <v>-</v>
      </c>
      <c r="M142" s="143"/>
      <c r="N142" s="143"/>
      <c r="O142" s="143"/>
      <c r="P142" s="143"/>
      <c r="Q142" s="143"/>
      <c r="R142" s="143"/>
      <c r="S142" s="143"/>
      <c r="T142" s="143"/>
      <c r="U142" s="143"/>
      <c r="V142" s="143"/>
      <c r="W142" s="143"/>
      <c r="X142" s="143"/>
      <c r="Y142" s="143"/>
      <c r="Z142" s="143"/>
    </row>
    <row r="143" ht="14.25" customHeight="1">
      <c r="A143" s="143"/>
      <c r="B143" s="257">
        <v>15.0</v>
      </c>
      <c r="C143" s="258" t="s">
        <v>2317</v>
      </c>
      <c r="D143" s="120"/>
      <c r="E143" s="120"/>
      <c r="F143" s="120"/>
      <c r="G143" s="120"/>
      <c r="H143" s="120"/>
      <c r="I143" s="122">
        <v>125.0</v>
      </c>
      <c r="J143" s="256">
        <f t="shared" ref="J143:K143" si="37">J144+J147-J150</f>
        <v>0</v>
      </c>
      <c r="K143" s="256">
        <f t="shared" si="37"/>
        <v>0</v>
      </c>
      <c r="L143" s="197" t="str">
        <f t="shared" si="3"/>
        <v>-</v>
      </c>
      <c r="M143" s="143"/>
      <c r="N143" s="143"/>
      <c r="O143" s="143"/>
      <c r="P143" s="143"/>
      <c r="Q143" s="143"/>
      <c r="R143" s="143"/>
      <c r="S143" s="143"/>
      <c r="T143" s="143"/>
      <c r="U143" s="143"/>
      <c r="V143" s="143"/>
      <c r="W143" s="143"/>
      <c r="X143" s="143"/>
      <c r="Y143" s="143"/>
      <c r="Z143" s="143"/>
    </row>
    <row r="144" ht="14.25" customHeight="1">
      <c r="A144" s="143"/>
      <c r="B144" s="257">
        <v>151.0</v>
      </c>
      <c r="C144" s="258" t="s">
        <v>2318</v>
      </c>
      <c r="D144" s="120"/>
      <c r="E144" s="120"/>
      <c r="F144" s="120"/>
      <c r="G144" s="120"/>
      <c r="H144" s="120"/>
      <c r="I144" s="122">
        <v>126.0</v>
      </c>
      <c r="J144" s="256">
        <f t="shared" ref="J144:K144" si="38">SUM(J145:J146)</f>
        <v>0</v>
      </c>
      <c r="K144" s="256">
        <f t="shared" si="38"/>
        <v>0</v>
      </c>
      <c r="L144" s="197" t="str">
        <f t="shared" si="3"/>
        <v>-</v>
      </c>
      <c r="M144" s="143"/>
      <c r="N144" s="143"/>
      <c r="O144" s="143"/>
      <c r="P144" s="143"/>
      <c r="Q144" s="143"/>
      <c r="R144" s="143"/>
      <c r="S144" s="143"/>
      <c r="T144" s="143"/>
      <c r="U144" s="143"/>
      <c r="V144" s="143"/>
      <c r="W144" s="143"/>
      <c r="X144" s="143"/>
      <c r="Y144" s="143"/>
      <c r="Z144" s="143"/>
    </row>
    <row r="145" ht="14.25" customHeight="1">
      <c r="A145" s="143"/>
      <c r="B145" s="257">
        <v>1511.0</v>
      </c>
      <c r="C145" s="258" t="s">
        <v>2319</v>
      </c>
      <c r="D145" s="120"/>
      <c r="E145" s="120"/>
      <c r="F145" s="120"/>
      <c r="G145" s="120"/>
      <c r="H145" s="120"/>
      <c r="I145" s="122">
        <v>127.0</v>
      </c>
      <c r="J145" s="259">
        <v>0.0</v>
      </c>
      <c r="K145" s="196">
        <v>0.0</v>
      </c>
      <c r="L145" s="197" t="str">
        <f t="shared" si="3"/>
        <v>-</v>
      </c>
      <c r="M145" s="143"/>
      <c r="N145" s="143"/>
      <c r="O145" s="143"/>
      <c r="P145" s="143"/>
      <c r="Q145" s="143"/>
      <c r="R145" s="143"/>
      <c r="S145" s="143"/>
      <c r="T145" s="143"/>
      <c r="U145" s="143"/>
      <c r="V145" s="143"/>
      <c r="W145" s="143"/>
      <c r="X145" s="143"/>
      <c r="Y145" s="143"/>
      <c r="Z145" s="143"/>
    </row>
    <row r="146" ht="14.25" customHeight="1">
      <c r="A146" s="143"/>
      <c r="B146" s="257">
        <v>1512.0</v>
      </c>
      <c r="C146" s="258" t="s">
        <v>2320</v>
      </c>
      <c r="D146" s="120"/>
      <c r="E146" s="120"/>
      <c r="F146" s="120"/>
      <c r="G146" s="120"/>
      <c r="H146" s="120"/>
      <c r="I146" s="122">
        <v>128.0</v>
      </c>
      <c r="J146" s="259">
        <v>0.0</v>
      </c>
      <c r="K146" s="196">
        <v>0.0</v>
      </c>
      <c r="L146" s="197" t="str">
        <f t="shared" si="3"/>
        <v>-</v>
      </c>
      <c r="M146" s="143"/>
      <c r="N146" s="143"/>
      <c r="O146" s="143"/>
      <c r="P146" s="143"/>
      <c r="Q146" s="143"/>
      <c r="R146" s="143"/>
      <c r="S146" s="143"/>
      <c r="T146" s="143"/>
      <c r="U146" s="143"/>
      <c r="V146" s="143"/>
      <c r="W146" s="143"/>
      <c r="X146" s="143"/>
      <c r="Y146" s="143"/>
      <c r="Z146" s="143"/>
    </row>
    <row r="147" ht="14.25" customHeight="1">
      <c r="A147" s="143"/>
      <c r="B147" s="257">
        <v>152.0</v>
      </c>
      <c r="C147" s="258" t="s">
        <v>2321</v>
      </c>
      <c r="D147" s="120"/>
      <c r="E147" s="120"/>
      <c r="F147" s="120"/>
      <c r="G147" s="120"/>
      <c r="H147" s="120"/>
      <c r="I147" s="122">
        <v>129.0</v>
      </c>
      <c r="J147" s="256">
        <f t="shared" ref="J147:K147" si="39">SUM(J148:J149)</f>
        <v>0</v>
      </c>
      <c r="K147" s="256">
        <f t="shared" si="39"/>
        <v>0</v>
      </c>
      <c r="L147" s="197" t="str">
        <f t="shared" si="3"/>
        <v>-</v>
      </c>
      <c r="M147" s="143"/>
      <c r="N147" s="143"/>
      <c r="O147" s="143"/>
      <c r="P147" s="143"/>
      <c r="Q147" s="143"/>
      <c r="R147" s="143"/>
      <c r="S147" s="143"/>
      <c r="T147" s="143"/>
      <c r="U147" s="143"/>
      <c r="V147" s="143"/>
      <c r="W147" s="143"/>
      <c r="X147" s="143"/>
      <c r="Y147" s="143"/>
      <c r="Z147" s="143"/>
    </row>
    <row r="148" ht="14.25" customHeight="1">
      <c r="A148" s="143"/>
      <c r="B148" s="257">
        <v>1521.0</v>
      </c>
      <c r="C148" s="258" t="s">
        <v>2322</v>
      </c>
      <c r="D148" s="120"/>
      <c r="E148" s="120"/>
      <c r="F148" s="120"/>
      <c r="G148" s="120"/>
      <c r="H148" s="120"/>
      <c r="I148" s="122">
        <v>130.0</v>
      </c>
      <c r="J148" s="259">
        <v>0.0</v>
      </c>
      <c r="K148" s="196">
        <v>0.0</v>
      </c>
      <c r="L148" s="197" t="str">
        <f t="shared" si="3"/>
        <v>-</v>
      </c>
      <c r="M148" s="143"/>
      <c r="N148" s="143"/>
      <c r="O148" s="143"/>
      <c r="P148" s="143"/>
      <c r="Q148" s="143"/>
      <c r="R148" s="143"/>
      <c r="S148" s="143"/>
      <c r="T148" s="143"/>
      <c r="U148" s="143"/>
      <c r="V148" s="143"/>
      <c r="W148" s="143"/>
      <c r="X148" s="143"/>
      <c r="Y148" s="143"/>
      <c r="Z148" s="143"/>
    </row>
    <row r="149" ht="14.25" customHeight="1">
      <c r="A149" s="143"/>
      <c r="B149" s="257">
        <v>1522.0</v>
      </c>
      <c r="C149" s="258" t="s">
        <v>2323</v>
      </c>
      <c r="D149" s="120"/>
      <c r="E149" s="120"/>
      <c r="F149" s="120"/>
      <c r="G149" s="120"/>
      <c r="H149" s="120"/>
      <c r="I149" s="122">
        <v>131.0</v>
      </c>
      <c r="J149" s="259">
        <v>0.0</v>
      </c>
      <c r="K149" s="196">
        <v>0.0</v>
      </c>
      <c r="L149" s="197" t="str">
        <f t="shared" si="3"/>
        <v>-</v>
      </c>
      <c r="M149" s="143"/>
      <c r="N149" s="143"/>
      <c r="O149" s="143"/>
      <c r="P149" s="143"/>
      <c r="Q149" s="143"/>
      <c r="R149" s="143"/>
      <c r="S149" s="143"/>
      <c r="T149" s="143"/>
      <c r="U149" s="143"/>
      <c r="V149" s="143"/>
      <c r="W149" s="143"/>
      <c r="X149" s="143"/>
      <c r="Y149" s="143"/>
      <c r="Z149" s="143"/>
    </row>
    <row r="150" ht="14.25" customHeight="1">
      <c r="A150" s="143"/>
      <c r="B150" s="257">
        <v>159.0</v>
      </c>
      <c r="C150" s="258" t="s">
        <v>2324</v>
      </c>
      <c r="D150" s="120"/>
      <c r="E150" s="120"/>
      <c r="F150" s="120"/>
      <c r="G150" s="120"/>
      <c r="H150" s="120"/>
      <c r="I150" s="122">
        <v>132.0</v>
      </c>
      <c r="J150" s="259">
        <v>0.0</v>
      </c>
      <c r="K150" s="196">
        <v>0.0</v>
      </c>
      <c r="L150" s="197" t="str">
        <f t="shared" si="3"/>
        <v>-</v>
      </c>
      <c r="M150" s="143"/>
      <c r="N150" s="143"/>
      <c r="O150" s="143"/>
      <c r="P150" s="143"/>
      <c r="Q150" s="143"/>
      <c r="R150" s="143"/>
      <c r="S150" s="143"/>
      <c r="T150" s="143"/>
      <c r="U150" s="143"/>
      <c r="V150" s="143"/>
      <c r="W150" s="143"/>
      <c r="X150" s="143"/>
      <c r="Y150" s="143"/>
      <c r="Z150" s="143"/>
    </row>
    <row r="151" ht="14.25" customHeight="1">
      <c r="A151" s="143"/>
      <c r="B151" s="257">
        <v>16.0</v>
      </c>
      <c r="C151" s="258" t="s">
        <v>2325</v>
      </c>
      <c r="D151" s="120"/>
      <c r="E151" s="120"/>
      <c r="F151" s="120"/>
      <c r="G151" s="120"/>
      <c r="H151" s="120"/>
      <c r="I151" s="122">
        <v>133.0</v>
      </c>
      <c r="J151" s="256">
        <f t="shared" ref="J151:K151" si="40">SUM(J152:J155)+J158-J159</f>
        <v>0</v>
      </c>
      <c r="K151" s="256">
        <f t="shared" si="40"/>
        <v>0</v>
      </c>
      <c r="L151" s="197" t="str">
        <f t="shared" si="3"/>
        <v>-</v>
      </c>
      <c r="M151" s="143"/>
      <c r="N151" s="143"/>
      <c r="O151" s="143"/>
      <c r="P151" s="143"/>
      <c r="Q151" s="143"/>
      <c r="R151" s="143"/>
      <c r="S151" s="143"/>
      <c r="T151" s="143"/>
      <c r="U151" s="143"/>
      <c r="V151" s="143"/>
      <c r="W151" s="143"/>
      <c r="X151" s="143"/>
      <c r="Y151" s="143"/>
      <c r="Z151" s="143"/>
    </row>
    <row r="152" ht="14.25" customHeight="1">
      <c r="A152" s="143"/>
      <c r="B152" s="257">
        <v>161.0</v>
      </c>
      <c r="C152" s="258" t="s">
        <v>2326</v>
      </c>
      <c r="D152" s="120"/>
      <c r="E152" s="120"/>
      <c r="F152" s="120"/>
      <c r="G152" s="120"/>
      <c r="H152" s="120"/>
      <c r="I152" s="122">
        <v>134.0</v>
      </c>
      <c r="J152" s="259">
        <v>0.0</v>
      </c>
      <c r="K152" s="196">
        <v>0.0</v>
      </c>
      <c r="L152" s="197" t="str">
        <f t="shared" si="3"/>
        <v>-</v>
      </c>
      <c r="M152" s="143"/>
      <c r="N152" s="143"/>
      <c r="O152" s="143"/>
      <c r="P152" s="143"/>
      <c r="Q152" s="143"/>
      <c r="R152" s="143"/>
      <c r="S152" s="143"/>
      <c r="T152" s="143"/>
      <c r="U152" s="143"/>
      <c r="V152" s="143"/>
      <c r="W152" s="143"/>
      <c r="X152" s="143"/>
      <c r="Y152" s="143"/>
      <c r="Z152" s="143"/>
    </row>
    <row r="153" ht="14.25" customHeight="1">
      <c r="A153" s="143"/>
      <c r="B153" s="257">
        <v>162.0</v>
      </c>
      <c r="C153" s="258" t="s">
        <v>2327</v>
      </c>
      <c r="D153" s="120"/>
      <c r="E153" s="120"/>
      <c r="F153" s="120"/>
      <c r="G153" s="120"/>
      <c r="H153" s="120"/>
      <c r="I153" s="122">
        <v>135.0</v>
      </c>
      <c r="J153" s="259">
        <v>0.0</v>
      </c>
      <c r="K153" s="196">
        <v>0.0</v>
      </c>
      <c r="L153" s="197" t="str">
        <f t="shared" si="3"/>
        <v>-</v>
      </c>
      <c r="M153" s="143"/>
      <c r="N153" s="143"/>
      <c r="O153" s="143"/>
      <c r="P153" s="143"/>
      <c r="Q153" s="143"/>
      <c r="R153" s="143"/>
      <c r="S153" s="143"/>
      <c r="T153" s="143"/>
      <c r="U153" s="143"/>
      <c r="V153" s="143"/>
      <c r="W153" s="143"/>
      <c r="X153" s="143"/>
      <c r="Y153" s="143"/>
      <c r="Z153" s="143"/>
    </row>
    <row r="154" ht="14.25" customHeight="1">
      <c r="A154" s="143"/>
      <c r="B154" s="257">
        <v>163.0</v>
      </c>
      <c r="C154" s="258" t="s">
        <v>2328</v>
      </c>
      <c r="D154" s="120"/>
      <c r="E154" s="120"/>
      <c r="F154" s="120"/>
      <c r="G154" s="120"/>
      <c r="H154" s="120"/>
      <c r="I154" s="122">
        <v>136.0</v>
      </c>
      <c r="J154" s="259">
        <v>0.0</v>
      </c>
      <c r="K154" s="196">
        <v>0.0</v>
      </c>
      <c r="L154" s="197" t="str">
        <f t="shared" si="3"/>
        <v>-</v>
      </c>
      <c r="M154" s="143"/>
      <c r="N154" s="143"/>
      <c r="O154" s="143"/>
      <c r="P154" s="143"/>
      <c r="Q154" s="143"/>
      <c r="R154" s="143"/>
      <c r="S154" s="143"/>
      <c r="T154" s="143"/>
      <c r="U154" s="143"/>
      <c r="V154" s="143"/>
      <c r="W154" s="143"/>
      <c r="X154" s="143"/>
      <c r="Y154" s="143"/>
      <c r="Z154" s="143"/>
    </row>
    <row r="155" ht="14.25" customHeight="1">
      <c r="A155" s="143"/>
      <c r="B155" s="257">
        <v>164.0</v>
      </c>
      <c r="C155" s="258" t="s">
        <v>2329</v>
      </c>
      <c r="D155" s="120"/>
      <c r="E155" s="120"/>
      <c r="F155" s="120"/>
      <c r="G155" s="120"/>
      <c r="H155" s="120"/>
      <c r="I155" s="122">
        <v>137.0</v>
      </c>
      <c r="J155" s="256">
        <f t="shared" ref="J155:K155" si="41">SUM(J156:J157)</f>
        <v>0</v>
      </c>
      <c r="K155" s="256">
        <f t="shared" si="41"/>
        <v>0</v>
      </c>
      <c r="L155" s="197" t="str">
        <f t="shared" si="3"/>
        <v>-</v>
      </c>
      <c r="M155" s="143"/>
      <c r="N155" s="143"/>
      <c r="O155" s="143"/>
      <c r="P155" s="143"/>
      <c r="Q155" s="143"/>
      <c r="R155" s="143"/>
      <c r="S155" s="143"/>
      <c r="T155" s="143"/>
      <c r="U155" s="143"/>
      <c r="V155" s="143"/>
      <c r="W155" s="143"/>
      <c r="X155" s="143"/>
      <c r="Y155" s="143"/>
      <c r="Z155" s="143"/>
    </row>
    <row r="156" ht="14.25" customHeight="1">
      <c r="A156" s="143"/>
      <c r="B156" s="257">
        <v>1641.0</v>
      </c>
      <c r="C156" s="258" t="s">
        <v>2330</v>
      </c>
      <c r="D156" s="120"/>
      <c r="E156" s="120"/>
      <c r="F156" s="120"/>
      <c r="G156" s="120"/>
      <c r="H156" s="120"/>
      <c r="I156" s="122">
        <v>138.0</v>
      </c>
      <c r="J156" s="259">
        <v>0.0</v>
      </c>
      <c r="K156" s="196">
        <v>0.0</v>
      </c>
      <c r="L156" s="197" t="str">
        <f t="shared" si="3"/>
        <v>-</v>
      </c>
      <c r="M156" s="143"/>
      <c r="N156" s="143"/>
      <c r="O156" s="143"/>
      <c r="P156" s="143"/>
      <c r="Q156" s="143"/>
      <c r="R156" s="143"/>
      <c r="S156" s="143"/>
      <c r="T156" s="143"/>
      <c r="U156" s="143"/>
      <c r="V156" s="143"/>
      <c r="W156" s="143"/>
      <c r="X156" s="143"/>
      <c r="Y156" s="143"/>
      <c r="Z156" s="143"/>
    </row>
    <row r="157" ht="14.25" customHeight="1">
      <c r="A157" s="143"/>
      <c r="B157" s="257">
        <v>1642.0</v>
      </c>
      <c r="C157" s="258" t="s">
        <v>2331</v>
      </c>
      <c r="D157" s="120"/>
      <c r="E157" s="120"/>
      <c r="F157" s="120"/>
      <c r="G157" s="120"/>
      <c r="H157" s="120"/>
      <c r="I157" s="122">
        <v>139.0</v>
      </c>
      <c r="J157" s="259">
        <v>0.0</v>
      </c>
      <c r="K157" s="196">
        <v>0.0</v>
      </c>
      <c r="L157" s="197" t="str">
        <f t="shared" si="3"/>
        <v>-</v>
      </c>
      <c r="M157" s="143"/>
      <c r="N157" s="143"/>
      <c r="O157" s="143"/>
      <c r="P157" s="143"/>
      <c r="Q157" s="143"/>
      <c r="R157" s="143"/>
      <c r="S157" s="143"/>
      <c r="T157" s="143"/>
      <c r="U157" s="143"/>
      <c r="V157" s="143"/>
      <c r="W157" s="143"/>
      <c r="X157" s="143"/>
      <c r="Y157" s="143"/>
      <c r="Z157" s="143"/>
    </row>
    <row r="158" ht="14.25" customHeight="1">
      <c r="A158" s="143"/>
      <c r="B158" s="257">
        <v>165.0</v>
      </c>
      <c r="C158" s="258" t="s">
        <v>2291</v>
      </c>
      <c r="D158" s="120"/>
      <c r="E158" s="120"/>
      <c r="F158" s="120"/>
      <c r="G158" s="120"/>
      <c r="H158" s="120"/>
      <c r="I158" s="122">
        <v>140.0</v>
      </c>
      <c r="J158" s="259">
        <v>0.0</v>
      </c>
      <c r="K158" s="196">
        <v>0.0</v>
      </c>
      <c r="L158" s="197" t="str">
        <f t="shared" si="3"/>
        <v>-</v>
      </c>
      <c r="M158" s="143"/>
      <c r="N158" s="143"/>
      <c r="O158" s="143"/>
      <c r="P158" s="143"/>
      <c r="Q158" s="143"/>
      <c r="R158" s="143"/>
      <c r="S158" s="143"/>
      <c r="T158" s="143"/>
      <c r="U158" s="143"/>
      <c r="V158" s="143"/>
      <c r="W158" s="143"/>
      <c r="X158" s="143"/>
      <c r="Y158" s="143"/>
      <c r="Z158" s="143"/>
    </row>
    <row r="159" ht="14.25" customHeight="1">
      <c r="A159" s="143"/>
      <c r="B159" s="257">
        <v>169.0</v>
      </c>
      <c r="C159" s="258" t="s">
        <v>2332</v>
      </c>
      <c r="D159" s="120"/>
      <c r="E159" s="120"/>
      <c r="F159" s="120"/>
      <c r="G159" s="120"/>
      <c r="H159" s="120"/>
      <c r="I159" s="122">
        <v>141.0</v>
      </c>
      <c r="J159" s="259">
        <v>0.0</v>
      </c>
      <c r="K159" s="196">
        <v>0.0</v>
      </c>
      <c r="L159" s="197" t="str">
        <f t="shared" si="3"/>
        <v>-</v>
      </c>
      <c r="M159" s="143"/>
      <c r="N159" s="143"/>
      <c r="O159" s="143"/>
      <c r="P159" s="143"/>
      <c r="Q159" s="143"/>
      <c r="R159" s="143"/>
      <c r="S159" s="143"/>
      <c r="T159" s="143"/>
      <c r="U159" s="143"/>
      <c r="V159" s="143"/>
      <c r="W159" s="143"/>
      <c r="X159" s="143"/>
      <c r="Y159" s="143"/>
      <c r="Z159" s="143"/>
    </row>
    <row r="160" ht="14.25" customHeight="1">
      <c r="A160" s="143"/>
      <c r="B160" s="257">
        <v>19.0</v>
      </c>
      <c r="C160" s="258" t="s">
        <v>2333</v>
      </c>
      <c r="D160" s="120"/>
      <c r="E160" s="120"/>
      <c r="F160" s="120"/>
      <c r="G160" s="120"/>
      <c r="H160" s="120"/>
      <c r="I160" s="122">
        <v>142.0</v>
      </c>
      <c r="J160" s="256">
        <f t="shared" ref="J160:K160" si="42">SUM(J161:J162)</f>
        <v>0</v>
      </c>
      <c r="K160" s="256">
        <f t="shared" si="42"/>
        <v>0</v>
      </c>
      <c r="L160" s="197" t="str">
        <f t="shared" si="3"/>
        <v>-</v>
      </c>
      <c r="M160" s="143"/>
      <c r="N160" s="143"/>
      <c r="O160" s="143"/>
      <c r="P160" s="143"/>
      <c r="Q160" s="143"/>
      <c r="R160" s="143"/>
      <c r="S160" s="143"/>
      <c r="T160" s="143"/>
      <c r="U160" s="143"/>
      <c r="V160" s="143"/>
      <c r="W160" s="143"/>
      <c r="X160" s="143"/>
      <c r="Y160" s="143"/>
      <c r="Z160" s="143"/>
    </row>
    <row r="161" ht="14.25" customHeight="1">
      <c r="A161" s="143"/>
      <c r="B161" s="257">
        <v>191.0</v>
      </c>
      <c r="C161" s="258" t="s">
        <v>2334</v>
      </c>
      <c r="D161" s="120"/>
      <c r="E161" s="120"/>
      <c r="F161" s="120"/>
      <c r="G161" s="120"/>
      <c r="H161" s="120"/>
      <c r="I161" s="122">
        <v>143.0</v>
      </c>
      <c r="J161" s="259">
        <v>0.0</v>
      </c>
      <c r="K161" s="196">
        <v>0.0</v>
      </c>
      <c r="L161" s="197" t="str">
        <f t="shared" si="3"/>
        <v>-</v>
      </c>
      <c r="M161" s="143"/>
      <c r="N161" s="143"/>
      <c r="O161" s="143"/>
      <c r="P161" s="143"/>
      <c r="Q161" s="143"/>
      <c r="R161" s="143"/>
      <c r="S161" s="143"/>
      <c r="T161" s="143"/>
      <c r="U161" s="143"/>
      <c r="V161" s="143"/>
      <c r="W161" s="143"/>
      <c r="X161" s="143"/>
      <c r="Y161" s="143"/>
      <c r="Z161" s="143"/>
    </row>
    <row r="162" ht="14.25" customHeight="1">
      <c r="A162" s="143"/>
      <c r="B162" s="260">
        <v>192.0</v>
      </c>
      <c r="C162" s="261" t="s">
        <v>2335</v>
      </c>
      <c r="D162" s="114"/>
      <c r="E162" s="114"/>
      <c r="F162" s="114"/>
      <c r="G162" s="114"/>
      <c r="H162" s="114"/>
      <c r="I162" s="116">
        <v>144.0</v>
      </c>
      <c r="J162" s="262">
        <v>0.0</v>
      </c>
      <c r="K162" s="206">
        <v>0.0</v>
      </c>
      <c r="L162" s="207" t="str">
        <f t="shared" si="3"/>
        <v>-</v>
      </c>
      <c r="M162" s="143"/>
      <c r="N162" s="143"/>
      <c r="O162" s="143"/>
      <c r="P162" s="143"/>
      <c r="Q162" s="143"/>
      <c r="R162" s="143"/>
      <c r="S162" s="143"/>
      <c r="T162" s="143"/>
      <c r="U162" s="143"/>
      <c r="V162" s="143"/>
      <c r="W162" s="143"/>
      <c r="X162" s="143"/>
      <c r="Y162" s="143"/>
      <c r="Z162" s="143"/>
    </row>
    <row r="163" ht="12.75" customHeight="1">
      <c r="A163" s="60"/>
      <c r="B163" s="263" t="s">
        <v>2336</v>
      </c>
      <c r="C163" s="11"/>
      <c r="D163" s="11"/>
      <c r="E163" s="11"/>
      <c r="F163" s="11"/>
      <c r="G163" s="11"/>
      <c r="H163" s="11"/>
      <c r="I163" s="11"/>
      <c r="J163" s="11"/>
      <c r="K163" s="11"/>
      <c r="L163" s="12"/>
      <c r="M163" s="60"/>
      <c r="N163" s="60"/>
      <c r="O163" s="60"/>
      <c r="P163" s="60"/>
      <c r="Q163" s="60"/>
      <c r="R163" s="60"/>
      <c r="S163" s="60"/>
      <c r="T163" s="60"/>
      <c r="U163" s="60"/>
      <c r="V163" s="60"/>
      <c r="W163" s="60"/>
      <c r="X163" s="60"/>
      <c r="Y163" s="60"/>
      <c r="Z163" s="60"/>
    </row>
    <row r="164" ht="14.25" customHeight="1">
      <c r="A164" s="143"/>
      <c r="B164" s="251"/>
      <c r="C164" s="252" t="s">
        <v>2337</v>
      </c>
      <c r="D164" s="108"/>
      <c r="E164" s="108"/>
      <c r="F164" s="108"/>
      <c r="G164" s="108"/>
      <c r="H164" s="108"/>
      <c r="I164" s="110">
        <v>145.0</v>
      </c>
      <c r="J164" s="253">
        <f t="shared" ref="J164:K164" si="43">J165+J214</f>
        <v>32492</v>
      </c>
      <c r="K164" s="253">
        <f t="shared" si="43"/>
        <v>24654</v>
      </c>
      <c r="L164" s="264">
        <f t="shared" ref="L164:L219" si="45">IF(J164&gt;0,IF(K164/J164&gt;=100,"&gt;&gt;100",K164/J164*100),"-")</f>
        <v>75.87713899</v>
      </c>
      <c r="M164" s="143"/>
      <c r="N164" s="143"/>
      <c r="O164" s="143"/>
      <c r="P164" s="143"/>
      <c r="Q164" s="143"/>
      <c r="R164" s="143"/>
      <c r="S164" s="143"/>
      <c r="T164" s="143"/>
      <c r="U164" s="143"/>
      <c r="V164" s="143"/>
      <c r="W164" s="143"/>
      <c r="X164" s="143"/>
      <c r="Y164" s="143"/>
      <c r="Z164" s="143"/>
    </row>
    <row r="165" ht="14.25" customHeight="1">
      <c r="A165" s="143"/>
      <c r="B165" s="254">
        <v>2.0</v>
      </c>
      <c r="C165" s="255" t="s">
        <v>2338</v>
      </c>
      <c r="D165" s="120"/>
      <c r="E165" s="120"/>
      <c r="F165" s="120"/>
      <c r="G165" s="120"/>
      <c r="H165" s="120"/>
      <c r="I165" s="122">
        <v>146.0</v>
      </c>
      <c r="J165" s="256">
        <f t="shared" ref="J165:K165" si="44">J166+J193+J201+J209</f>
        <v>1250</v>
      </c>
      <c r="K165" s="256">
        <f t="shared" si="44"/>
        <v>1281</v>
      </c>
      <c r="L165" s="265">
        <f t="shared" si="45"/>
        <v>102.48</v>
      </c>
      <c r="M165" s="143"/>
      <c r="N165" s="143"/>
      <c r="O165" s="143"/>
      <c r="P165" s="143"/>
      <c r="Q165" s="143"/>
      <c r="R165" s="143"/>
      <c r="S165" s="143"/>
      <c r="T165" s="143"/>
      <c r="U165" s="143"/>
      <c r="V165" s="143"/>
      <c r="W165" s="143"/>
      <c r="X165" s="143"/>
      <c r="Y165" s="143"/>
      <c r="Z165" s="143"/>
    </row>
    <row r="166" ht="14.25" customHeight="1">
      <c r="A166" s="143"/>
      <c r="B166" s="257">
        <v>24.0</v>
      </c>
      <c r="C166" s="258" t="s">
        <v>2339</v>
      </c>
      <c r="D166" s="120"/>
      <c r="E166" s="120"/>
      <c r="F166" s="120"/>
      <c r="G166" s="120"/>
      <c r="H166" s="120"/>
      <c r="I166" s="122">
        <v>147.0</v>
      </c>
      <c r="J166" s="256">
        <f t="shared" ref="J166:K166" si="46">J167+J175+J183+J187+J188+J189</f>
        <v>1250</v>
      </c>
      <c r="K166" s="256">
        <f t="shared" si="46"/>
        <v>1281</v>
      </c>
      <c r="L166" s="265">
        <f t="shared" si="45"/>
        <v>102.48</v>
      </c>
      <c r="M166" s="143"/>
      <c r="N166" s="143"/>
      <c r="O166" s="143"/>
      <c r="P166" s="143"/>
      <c r="Q166" s="143"/>
      <c r="R166" s="143"/>
      <c r="S166" s="143"/>
      <c r="T166" s="143"/>
      <c r="U166" s="143"/>
      <c r="V166" s="143"/>
      <c r="W166" s="143"/>
      <c r="X166" s="143"/>
      <c r="Y166" s="143"/>
      <c r="Z166" s="143"/>
    </row>
    <row r="167" ht="14.25" customHeight="1">
      <c r="A167" s="143"/>
      <c r="B167" s="257">
        <v>241.0</v>
      </c>
      <c r="C167" s="258" t="s">
        <v>2340</v>
      </c>
      <c r="D167" s="120"/>
      <c r="E167" s="120"/>
      <c r="F167" s="120"/>
      <c r="G167" s="120"/>
      <c r="H167" s="120"/>
      <c r="I167" s="122">
        <v>148.0</v>
      </c>
      <c r="J167" s="256">
        <f t="shared" ref="J167:K167" si="47">SUM(J168:J174)</f>
        <v>0</v>
      </c>
      <c r="K167" s="256">
        <f t="shared" si="47"/>
        <v>0</v>
      </c>
      <c r="L167" s="265" t="str">
        <f t="shared" si="45"/>
        <v>-</v>
      </c>
      <c r="M167" s="143"/>
      <c r="N167" s="143"/>
      <c r="O167" s="143"/>
      <c r="P167" s="143"/>
      <c r="Q167" s="143"/>
      <c r="R167" s="143"/>
      <c r="S167" s="143"/>
      <c r="T167" s="143"/>
      <c r="U167" s="143"/>
      <c r="V167" s="143"/>
      <c r="W167" s="143"/>
      <c r="X167" s="143"/>
      <c r="Y167" s="143"/>
      <c r="Z167" s="143"/>
    </row>
    <row r="168" ht="14.25" customHeight="1">
      <c r="A168" s="143"/>
      <c r="B168" s="257">
        <v>2411.0</v>
      </c>
      <c r="C168" s="258" t="s">
        <v>2341</v>
      </c>
      <c r="D168" s="120"/>
      <c r="E168" s="120"/>
      <c r="F168" s="120"/>
      <c r="G168" s="120"/>
      <c r="H168" s="120"/>
      <c r="I168" s="122">
        <v>149.0</v>
      </c>
      <c r="J168" s="196">
        <v>0.0</v>
      </c>
      <c r="K168" s="196">
        <v>0.0</v>
      </c>
      <c r="L168" s="265" t="str">
        <f t="shared" si="45"/>
        <v>-</v>
      </c>
      <c r="M168" s="143"/>
      <c r="N168" s="143"/>
      <c r="O168" s="143"/>
      <c r="P168" s="143"/>
      <c r="Q168" s="143"/>
      <c r="R168" s="143"/>
      <c r="S168" s="143"/>
      <c r="T168" s="143"/>
      <c r="U168" s="143"/>
      <c r="V168" s="143"/>
      <c r="W168" s="143"/>
      <c r="X168" s="143"/>
      <c r="Y168" s="143"/>
      <c r="Z168" s="143"/>
    </row>
    <row r="169" ht="14.25" customHeight="1">
      <c r="A169" s="143"/>
      <c r="B169" s="257">
        <v>2412.0</v>
      </c>
      <c r="C169" s="258" t="s">
        <v>2342</v>
      </c>
      <c r="D169" s="120"/>
      <c r="E169" s="120"/>
      <c r="F169" s="120"/>
      <c r="G169" s="120"/>
      <c r="H169" s="120"/>
      <c r="I169" s="122">
        <v>150.0</v>
      </c>
      <c r="J169" s="196">
        <v>0.0</v>
      </c>
      <c r="K169" s="196">
        <v>0.0</v>
      </c>
      <c r="L169" s="265" t="str">
        <f t="shared" si="45"/>
        <v>-</v>
      </c>
      <c r="M169" s="143"/>
      <c r="N169" s="143"/>
      <c r="O169" s="143"/>
      <c r="P169" s="143"/>
      <c r="Q169" s="143"/>
      <c r="R169" s="143"/>
      <c r="S169" s="143"/>
      <c r="T169" s="143"/>
      <c r="U169" s="143"/>
      <c r="V169" s="143"/>
      <c r="W169" s="143"/>
      <c r="X169" s="143"/>
      <c r="Y169" s="143"/>
      <c r="Z169" s="143"/>
    </row>
    <row r="170" ht="14.25" customHeight="1">
      <c r="A170" s="143"/>
      <c r="B170" s="257">
        <v>2413.0</v>
      </c>
      <c r="C170" s="258" t="s">
        <v>2343</v>
      </c>
      <c r="D170" s="120"/>
      <c r="E170" s="120"/>
      <c r="F170" s="120"/>
      <c r="G170" s="120"/>
      <c r="H170" s="120"/>
      <c r="I170" s="122">
        <v>151.0</v>
      </c>
      <c r="J170" s="196">
        <v>0.0</v>
      </c>
      <c r="K170" s="196">
        <v>0.0</v>
      </c>
      <c r="L170" s="265" t="str">
        <f t="shared" si="45"/>
        <v>-</v>
      </c>
      <c r="M170" s="143"/>
      <c r="N170" s="143"/>
      <c r="O170" s="143"/>
      <c r="P170" s="143"/>
      <c r="Q170" s="143"/>
      <c r="R170" s="143"/>
      <c r="S170" s="143"/>
      <c r="T170" s="143"/>
      <c r="U170" s="143"/>
      <c r="V170" s="143"/>
      <c r="W170" s="143"/>
      <c r="X170" s="143"/>
      <c r="Y170" s="143"/>
      <c r="Z170" s="143"/>
    </row>
    <row r="171" ht="14.25" customHeight="1">
      <c r="A171" s="143"/>
      <c r="B171" s="257">
        <v>2414.0</v>
      </c>
      <c r="C171" s="258" t="s">
        <v>2344</v>
      </c>
      <c r="D171" s="120"/>
      <c r="E171" s="120"/>
      <c r="F171" s="120"/>
      <c r="G171" s="120"/>
      <c r="H171" s="120"/>
      <c r="I171" s="122">
        <v>152.0</v>
      </c>
      <c r="J171" s="196">
        <v>0.0</v>
      </c>
      <c r="K171" s="196">
        <v>0.0</v>
      </c>
      <c r="L171" s="265" t="str">
        <f t="shared" si="45"/>
        <v>-</v>
      </c>
      <c r="M171" s="143"/>
      <c r="N171" s="143"/>
      <c r="O171" s="143"/>
      <c r="P171" s="143"/>
      <c r="Q171" s="143"/>
      <c r="R171" s="143"/>
      <c r="S171" s="143"/>
      <c r="T171" s="143"/>
      <c r="U171" s="143"/>
      <c r="V171" s="143"/>
      <c r="W171" s="143"/>
      <c r="X171" s="143"/>
      <c r="Y171" s="143"/>
      <c r="Z171" s="143"/>
    </row>
    <row r="172" ht="14.25" customHeight="1">
      <c r="A172" s="143"/>
      <c r="B172" s="257">
        <v>2415.0</v>
      </c>
      <c r="C172" s="258" t="s">
        <v>2345</v>
      </c>
      <c r="D172" s="120"/>
      <c r="E172" s="120"/>
      <c r="F172" s="120"/>
      <c r="G172" s="120"/>
      <c r="H172" s="120"/>
      <c r="I172" s="122">
        <v>153.0</v>
      </c>
      <c r="J172" s="196">
        <v>0.0</v>
      </c>
      <c r="K172" s="196">
        <v>0.0</v>
      </c>
      <c r="L172" s="265" t="str">
        <f t="shared" si="45"/>
        <v>-</v>
      </c>
      <c r="M172" s="143"/>
      <c r="N172" s="143"/>
      <c r="O172" s="143"/>
      <c r="P172" s="143"/>
      <c r="Q172" s="143"/>
      <c r="R172" s="143"/>
      <c r="S172" s="143"/>
      <c r="T172" s="143"/>
      <c r="U172" s="143"/>
      <c r="V172" s="143"/>
      <c r="W172" s="143"/>
      <c r="X172" s="143"/>
      <c r="Y172" s="143"/>
      <c r="Z172" s="143"/>
    </row>
    <row r="173" ht="14.25" customHeight="1">
      <c r="A173" s="143"/>
      <c r="B173" s="257">
        <v>2416.0</v>
      </c>
      <c r="C173" s="258" t="s">
        <v>2346</v>
      </c>
      <c r="D173" s="120"/>
      <c r="E173" s="120"/>
      <c r="F173" s="120"/>
      <c r="G173" s="120"/>
      <c r="H173" s="120"/>
      <c r="I173" s="122">
        <v>154.0</v>
      </c>
      <c r="J173" s="196">
        <v>0.0</v>
      </c>
      <c r="K173" s="196">
        <v>0.0</v>
      </c>
      <c r="L173" s="265" t="str">
        <f t="shared" si="45"/>
        <v>-</v>
      </c>
      <c r="M173" s="143"/>
      <c r="N173" s="143"/>
      <c r="O173" s="143"/>
      <c r="P173" s="143"/>
      <c r="Q173" s="143"/>
      <c r="R173" s="143"/>
      <c r="S173" s="143"/>
      <c r="T173" s="143"/>
      <c r="U173" s="143"/>
      <c r="V173" s="143"/>
      <c r="W173" s="143"/>
      <c r="X173" s="143"/>
      <c r="Y173" s="143"/>
      <c r="Z173" s="143"/>
    </row>
    <row r="174" ht="14.25" customHeight="1">
      <c r="A174" s="143"/>
      <c r="B174" s="257">
        <v>2417.0</v>
      </c>
      <c r="C174" s="258" t="s">
        <v>2347</v>
      </c>
      <c r="D174" s="120"/>
      <c r="E174" s="120"/>
      <c r="F174" s="120"/>
      <c r="G174" s="120"/>
      <c r="H174" s="120"/>
      <c r="I174" s="122">
        <v>155.0</v>
      </c>
      <c r="J174" s="196">
        <v>0.0</v>
      </c>
      <c r="K174" s="196">
        <v>0.0</v>
      </c>
      <c r="L174" s="265" t="str">
        <f t="shared" si="45"/>
        <v>-</v>
      </c>
      <c r="M174" s="143"/>
      <c r="N174" s="143"/>
      <c r="O174" s="143"/>
      <c r="P174" s="143"/>
      <c r="Q174" s="143"/>
      <c r="R174" s="143"/>
      <c r="S174" s="143"/>
      <c r="T174" s="143"/>
      <c r="U174" s="143"/>
      <c r="V174" s="143"/>
      <c r="W174" s="143"/>
      <c r="X174" s="143"/>
      <c r="Y174" s="143"/>
      <c r="Z174" s="143"/>
    </row>
    <row r="175" ht="14.25" customHeight="1">
      <c r="A175" s="143"/>
      <c r="B175" s="257">
        <v>242.0</v>
      </c>
      <c r="C175" s="258" t="s">
        <v>2348</v>
      </c>
      <c r="D175" s="120"/>
      <c r="E175" s="120"/>
      <c r="F175" s="120"/>
      <c r="G175" s="120"/>
      <c r="H175" s="120"/>
      <c r="I175" s="122">
        <v>156.0</v>
      </c>
      <c r="J175" s="256">
        <f t="shared" ref="J175:K175" si="48">SUM(J176:J182)</f>
        <v>1250</v>
      </c>
      <c r="K175" s="256">
        <f t="shared" si="48"/>
        <v>1281</v>
      </c>
      <c r="L175" s="265">
        <f t="shared" si="45"/>
        <v>102.48</v>
      </c>
      <c r="M175" s="143"/>
      <c r="N175" s="143"/>
      <c r="O175" s="143"/>
      <c r="P175" s="143"/>
      <c r="Q175" s="143"/>
      <c r="R175" s="143"/>
      <c r="S175" s="143"/>
      <c r="T175" s="143"/>
      <c r="U175" s="143"/>
      <c r="V175" s="143"/>
      <c r="W175" s="143"/>
      <c r="X175" s="143"/>
      <c r="Y175" s="143"/>
      <c r="Z175" s="143"/>
    </row>
    <row r="176" ht="14.25" customHeight="1">
      <c r="A176" s="143"/>
      <c r="B176" s="257">
        <v>2421.0</v>
      </c>
      <c r="C176" s="258" t="s">
        <v>2349</v>
      </c>
      <c r="D176" s="120"/>
      <c r="E176" s="120"/>
      <c r="F176" s="120"/>
      <c r="G176" s="120"/>
      <c r="H176" s="120"/>
      <c r="I176" s="122">
        <v>157.0</v>
      </c>
      <c r="J176" s="196">
        <v>0.0</v>
      </c>
      <c r="K176" s="196">
        <v>0.0</v>
      </c>
      <c r="L176" s="265" t="str">
        <f t="shared" si="45"/>
        <v>-</v>
      </c>
      <c r="M176" s="143"/>
      <c r="N176" s="143"/>
      <c r="O176" s="143"/>
      <c r="P176" s="143"/>
      <c r="Q176" s="143"/>
      <c r="R176" s="143"/>
      <c r="S176" s="143"/>
      <c r="T176" s="143"/>
      <c r="U176" s="143"/>
      <c r="V176" s="143"/>
      <c r="W176" s="143"/>
      <c r="X176" s="143"/>
      <c r="Y176" s="143"/>
      <c r="Z176" s="143"/>
    </row>
    <row r="177" ht="14.25" customHeight="1">
      <c r="A177" s="143"/>
      <c r="B177" s="257">
        <v>2422.0</v>
      </c>
      <c r="C177" s="258" t="s">
        <v>2350</v>
      </c>
      <c r="D177" s="120"/>
      <c r="E177" s="120"/>
      <c r="F177" s="120"/>
      <c r="G177" s="120"/>
      <c r="H177" s="120"/>
      <c r="I177" s="122">
        <v>158.0</v>
      </c>
      <c r="J177" s="196">
        <v>0.0</v>
      </c>
      <c r="K177" s="196">
        <v>0.0</v>
      </c>
      <c r="L177" s="265" t="str">
        <f t="shared" si="45"/>
        <v>-</v>
      </c>
      <c r="M177" s="143"/>
      <c r="N177" s="143"/>
      <c r="O177" s="143"/>
      <c r="P177" s="143"/>
      <c r="Q177" s="143"/>
      <c r="R177" s="143"/>
      <c r="S177" s="143"/>
      <c r="T177" s="143"/>
      <c r="U177" s="143"/>
      <c r="V177" s="143"/>
      <c r="W177" s="143"/>
      <c r="X177" s="143"/>
      <c r="Y177" s="143"/>
      <c r="Z177" s="143"/>
    </row>
    <row r="178" ht="14.25" customHeight="1">
      <c r="A178" s="143"/>
      <c r="B178" s="257">
        <v>2423.0</v>
      </c>
      <c r="C178" s="258" t="s">
        <v>2351</v>
      </c>
      <c r="D178" s="120"/>
      <c r="E178" s="120"/>
      <c r="F178" s="120"/>
      <c r="G178" s="120"/>
      <c r="H178" s="120"/>
      <c r="I178" s="122">
        <v>159.0</v>
      </c>
      <c r="J178" s="196">
        <v>0.0</v>
      </c>
      <c r="K178" s="196">
        <v>0.0</v>
      </c>
      <c r="L178" s="265" t="str">
        <f t="shared" si="45"/>
        <v>-</v>
      </c>
      <c r="M178" s="143"/>
      <c r="N178" s="143"/>
      <c r="O178" s="143"/>
      <c r="P178" s="143"/>
      <c r="Q178" s="143"/>
      <c r="R178" s="143"/>
      <c r="S178" s="143"/>
      <c r="T178" s="143"/>
      <c r="U178" s="143"/>
      <c r="V178" s="143"/>
      <c r="W178" s="143"/>
      <c r="X178" s="143"/>
      <c r="Y178" s="143"/>
      <c r="Z178" s="143"/>
    </row>
    <row r="179" ht="14.25" customHeight="1">
      <c r="A179" s="143"/>
      <c r="B179" s="257">
        <v>2424.0</v>
      </c>
      <c r="C179" s="258" t="s">
        <v>2352</v>
      </c>
      <c r="D179" s="120"/>
      <c r="E179" s="120"/>
      <c r="F179" s="120"/>
      <c r="G179" s="120"/>
      <c r="H179" s="120"/>
      <c r="I179" s="122">
        <v>160.0</v>
      </c>
      <c r="J179" s="196">
        <v>0.0</v>
      </c>
      <c r="K179" s="196">
        <v>0.0</v>
      </c>
      <c r="L179" s="265" t="str">
        <f t="shared" si="45"/>
        <v>-</v>
      </c>
      <c r="M179" s="143"/>
      <c r="N179" s="143"/>
      <c r="O179" s="143"/>
      <c r="P179" s="143"/>
      <c r="Q179" s="143"/>
      <c r="R179" s="143"/>
      <c r="S179" s="143"/>
      <c r="T179" s="143"/>
      <c r="U179" s="143"/>
      <c r="V179" s="143"/>
      <c r="W179" s="143"/>
      <c r="X179" s="143"/>
      <c r="Y179" s="143"/>
      <c r="Z179" s="143"/>
    </row>
    <row r="180" ht="14.25" customHeight="1">
      <c r="A180" s="143"/>
      <c r="B180" s="257">
        <v>2425.0</v>
      </c>
      <c r="C180" s="258" t="s">
        <v>2353</v>
      </c>
      <c r="D180" s="120"/>
      <c r="E180" s="120"/>
      <c r="F180" s="120"/>
      <c r="G180" s="120"/>
      <c r="H180" s="120"/>
      <c r="I180" s="122">
        <v>161.0</v>
      </c>
      <c r="J180" s="196">
        <v>1250.0</v>
      </c>
      <c r="K180" s="196">
        <v>1281.0</v>
      </c>
      <c r="L180" s="265">
        <f t="shared" si="45"/>
        <v>102.48</v>
      </c>
      <c r="M180" s="143"/>
      <c r="N180" s="143"/>
      <c r="O180" s="143"/>
      <c r="P180" s="143"/>
      <c r="Q180" s="143"/>
      <c r="R180" s="143"/>
      <c r="S180" s="143"/>
      <c r="T180" s="143"/>
      <c r="U180" s="143"/>
      <c r="V180" s="143"/>
      <c r="W180" s="143"/>
      <c r="X180" s="143"/>
      <c r="Y180" s="143"/>
      <c r="Z180" s="143"/>
    </row>
    <row r="181" ht="14.25" customHeight="1">
      <c r="A181" s="143"/>
      <c r="B181" s="257">
        <v>2426.0</v>
      </c>
      <c r="C181" s="258" t="s">
        <v>2354</v>
      </c>
      <c r="D181" s="120"/>
      <c r="E181" s="120"/>
      <c r="F181" s="120"/>
      <c r="G181" s="120"/>
      <c r="H181" s="120"/>
      <c r="I181" s="122">
        <v>162.0</v>
      </c>
      <c r="J181" s="196">
        <v>0.0</v>
      </c>
      <c r="K181" s="196">
        <v>0.0</v>
      </c>
      <c r="L181" s="265" t="str">
        <f t="shared" si="45"/>
        <v>-</v>
      </c>
      <c r="M181" s="143"/>
      <c r="N181" s="143"/>
      <c r="O181" s="143"/>
      <c r="P181" s="143"/>
      <c r="Q181" s="143"/>
      <c r="R181" s="143"/>
      <c r="S181" s="143"/>
      <c r="T181" s="143"/>
      <c r="U181" s="143"/>
      <c r="V181" s="143"/>
      <c r="W181" s="143"/>
      <c r="X181" s="143"/>
      <c r="Y181" s="143"/>
      <c r="Z181" s="143"/>
    </row>
    <row r="182" ht="14.25" customHeight="1">
      <c r="A182" s="143"/>
      <c r="B182" s="257">
        <v>2429.0</v>
      </c>
      <c r="C182" s="258" t="s">
        <v>2355</v>
      </c>
      <c r="D182" s="120"/>
      <c r="E182" s="120"/>
      <c r="F182" s="120"/>
      <c r="G182" s="120"/>
      <c r="H182" s="120"/>
      <c r="I182" s="122">
        <v>163.0</v>
      </c>
      <c r="J182" s="196">
        <v>0.0</v>
      </c>
      <c r="K182" s="196">
        <v>0.0</v>
      </c>
      <c r="L182" s="265" t="str">
        <f t="shared" si="45"/>
        <v>-</v>
      </c>
      <c r="M182" s="143"/>
      <c r="N182" s="143"/>
      <c r="O182" s="143"/>
      <c r="P182" s="143"/>
      <c r="Q182" s="143"/>
      <c r="R182" s="143"/>
      <c r="S182" s="143"/>
      <c r="T182" s="143"/>
      <c r="U182" s="143"/>
      <c r="V182" s="143"/>
      <c r="W182" s="143"/>
      <c r="X182" s="143"/>
      <c r="Y182" s="143"/>
      <c r="Z182" s="143"/>
    </row>
    <row r="183" ht="14.25" customHeight="1">
      <c r="A183" s="143"/>
      <c r="B183" s="257">
        <v>244.0</v>
      </c>
      <c r="C183" s="258" t="s">
        <v>2356</v>
      </c>
      <c r="D183" s="120"/>
      <c r="E183" s="120"/>
      <c r="F183" s="120"/>
      <c r="G183" s="120"/>
      <c r="H183" s="120"/>
      <c r="I183" s="122">
        <v>164.0</v>
      </c>
      <c r="J183" s="256">
        <f t="shared" ref="J183:K183" si="49">SUM(J184:J186)</f>
        <v>0</v>
      </c>
      <c r="K183" s="256">
        <f t="shared" si="49"/>
        <v>0</v>
      </c>
      <c r="L183" s="265" t="str">
        <f t="shared" si="45"/>
        <v>-</v>
      </c>
      <c r="M183" s="143"/>
      <c r="N183" s="143"/>
      <c r="O183" s="143"/>
      <c r="P183" s="143"/>
      <c r="Q183" s="143"/>
      <c r="R183" s="143"/>
      <c r="S183" s="143"/>
      <c r="T183" s="143"/>
      <c r="U183" s="143"/>
      <c r="V183" s="143"/>
      <c r="W183" s="143"/>
      <c r="X183" s="143"/>
      <c r="Y183" s="143"/>
      <c r="Z183" s="143"/>
    </row>
    <row r="184" ht="14.25" customHeight="1">
      <c r="A184" s="143"/>
      <c r="B184" s="257">
        <v>2441.0</v>
      </c>
      <c r="C184" s="258" t="s">
        <v>2357</v>
      </c>
      <c r="D184" s="120"/>
      <c r="E184" s="120"/>
      <c r="F184" s="120"/>
      <c r="G184" s="120"/>
      <c r="H184" s="120"/>
      <c r="I184" s="122">
        <v>165.0</v>
      </c>
      <c r="J184" s="196">
        <v>0.0</v>
      </c>
      <c r="K184" s="196">
        <v>0.0</v>
      </c>
      <c r="L184" s="265" t="str">
        <f t="shared" si="45"/>
        <v>-</v>
      </c>
      <c r="M184" s="143"/>
      <c r="N184" s="143"/>
      <c r="O184" s="143"/>
      <c r="P184" s="143"/>
      <c r="Q184" s="143"/>
      <c r="R184" s="143"/>
      <c r="S184" s="143"/>
      <c r="T184" s="143"/>
      <c r="U184" s="143"/>
      <c r="V184" s="143"/>
      <c r="W184" s="143"/>
      <c r="X184" s="143"/>
      <c r="Y184" s="143"/>
      <c r="Z184" s="143"/>
    </row>
    <row r="185" ht="14.25" customHeight="1">
      <c r="A185" s="143"/>
      <c r="B185" s="257">
        <v>2442.0</v>
      </c>
      <c r="C185" s="258" t="s">
        <v>2358</v>
      </c>
      <c r="D185" s="120"/>
      <c r="E185" s="120"/>
      <c r="F185" s="120"/>
      <c r="G185" s="120"/>
      <c r="H185" s="120"/>
      <c r="I185" s="122">
        <v>166.0</v>
      </c>
      <c r="J185" s="196">
        <v>0.0</v>
      </c>
      <c r="K185" s="196">
        <v>0.0</v>
      </c>
      <c r="L185" s="265" t="str">
        <f t="shared" si="45"/>
        <v>-</v>
      </c>
      <c r="M185" s="143"/>
      <c r="N185" s="143"/>
      <c r="O185" s="143"/>
      <c r="P185" s="143"/>
      <c r="Q185" s="143"/>
      <c r="R185" s="143"/>
      <c r="S185" s="143"/>
      <c r="T185" s="143"/>
      <c r="U185" s="143"/>
      <c r="V185" s="143"/>
      <c r="W185" s="143"/>
      <c r="X185" s="143"/>
      <c r="Y185" s="143"/>
      <c r="Z185" s="143"/>
    </row>
    <row r="186" ht="14.25" customHeight="1">
      <c r="A186" s="143"/>
      <c r="B186" s="257">
        <v>2443.0</v>
      </c>
      <c r="C186" s="258" t="s">
        <v>2359</v>
      </c>
      <c r="D186" s="120"/>
      <c r="E186" s="120"/>
      <c r="F186" s="120"/>
      <c r="G186" s="120"/>
      <c r="H186" s="120"/>
      <c r="I186" s="122">
        <v>167.0</v>
      </c>
      <c r="J186" s="196">
        <v>0.0</v>
      </c>
      <c r="K186" s="196">
        <v>0.0</v>
      </c>
      <c r="L186" s="265" t="str">
        <f t="shared" si="45"/>
        <v>-</v>
      </c>
      <c r="M186" s="143"/>
      <c r="N186" s="143"/>
      <c r="O186" s="143"/>
      <c r="P186" s="143"/>
      <c r="Q186" s="143"/>
      <c r="R186" s="143"/>
      <c r="S186" s="143"/>
      <c r="T186" s="143"/>
      <c r="U186" s="143"/>
      <c r="V186" s="143"/>
      <c r="W186" s="143"/>
      <c r="X186" s="143"/>
      <c r="Y186" s="143"/>
      <c r="Z186" s="143"/>
    </row>
    <row r="187" ht="14.25" customHeight="1">
      <c r="A187" s="143"/>
      <c r="B187" s="257">
        <v>245.0</v>
      </c>
      <c r="C187" s="258" t="s">
        <v>2360</v>
      </c>
      <c r="D187" s="120"/>
      <c r="E187" s="120"/>
      <c r="F187" s="120"/>
      <c r="G187" s="120"/>
      <c r="H187" s="120"/>
      <c r="I187" s="122">
        <v>168.0</v>
      </c>
      <c r="J187" s="196">
        <v>0.0</v>
      </c>
      <c r="K187" s="196">
        <v>0.0</v>
      </c>
      <c r="L187" s="265" t="str">
        <f t="shared" si="45"/>
        <v>-</v>
      </c>
      <c r="M187" s="143"/>
      <c r="N187" s="143"/>
      <c r="O187" s="143"/>
      <c r="P187" s="143"/>
      <c r="Q187" s="143"/>
      <c r="R187" s="143"/>
      <c r="S187" s="143"/>
      <c r="T187" s="143"/>
      <c r="U187" s="143"/>
      <c r="V187" s="143"/>
      <c r="W187" s="143"/>
      <c r="X187" s="143"/>
      <c r="Y187" s="143"/>
      <c r="Z187" s="143"/>
    </row>
    <row r="188" ht="14.25" customHeight="1">
      <c r="A188" s="143"/>
      <c r="B188" s="257">
        <v>246.0</v>
      </c>
      <c r="C188" s="258" t="s">
        <v>2361</v>
      </c>
      <c r="D188" s="120"/>
      <c r="E188" s="120"/>
      <c r="F188" s="120"/>
      <c r="G188" s="120"/>
      <c r="H188" s="120"/>
      <c r="I188" s="122">
        <v>169.0</v>
      </c>
      <c r="J188" s="196">
        <v>0.0</v>
      </c>
      <c r="K188" s="196">
        <v>0.0</v>
      </c>
      <c r="L188" s="265" t="str">
        <f t="shared" si="45"/>
        <v>-</v>
      </c>
      <c r="M188" s="143"/>
      <c r="N188" s="143"/>
      <c r="O188" s="143"/>
      <c r="P188" s="143"/>
      <c r="Q188" s="143"/>
      <c r="R188" s="143"/>
      <c r="S188" s="143"/>
      <c r="T188" s="143"/>
      <c r="U188" s="143"/>
      <c r="V188" s="143"/>
      <c r="W188" s="143"/>
      <c r="X188" s="143"/>
      <c r="Y188" s="143"/>
      <c r="Z188" s="143"/>
    </row>
    <row r="189" ht="14.25" customHeight="1">
      <c r="A189" s="143"/>
      <c r="B189" s="257">
        <v>249.0</v>
      </c>
      <c r="C189" s="258" t="s">
        <v>2362</v>
      </c>
      <c r="D189" s="120"/>
      <c r="E189" s="120"/>
      <c r="F189" s="120"/>
      <c r="G189" s="120"/>
      <c r="H189" s="120"/>
      <c r="I189" s="122">
        <v>170.0</v>
      </c>
      <c r="J189" s="256">
        <f t="shared" ref="J189:K189" si="50">SUM(J190:J192)</f>
        <v>0</v>
      </c>
      <c r="K189" s="256">
        <f t="shared" si="50"/>
        <v>0</v>
      </c>
      <c r="L189" s="265" t="str">
        <f t="shared" si="45"/>
        <v>-</v>
      </c>
      <c r="M189" s="143"/>
      <c r="N189" s="143"/>
      <c r="O189" s="143"/>
      <c r="P189" s="143"/>
      <c r="Q189" s="143"/>
      <c r="R189" s="143"/>
      <c r="S189" s="143"/>
      <c r="T189" s="143"/>
      <c r="U189" s="143"/>
      <c r="V189" s="143"/>
      <c r="W189" s="143"/>
      <c r="X189" s="143"/>
      <c r="Y189" s="143"/>
      <c r="Z189" s="143"/>
    </row>
    <row r="190" ht="14.25" customHeight="1">
      <c r="A190" s="143"/>
      <c r="B190" s="257">
        <v>2491.0</v>
      </c>
      <c r="C190" s="258" t="s">
        <v>2363</v>
      </c>
      <c r="D190" s="120"/>
      <c r="E190" s="120"/>
      <c r="F190" s="120"/>
      <c r="G190" s="120"/>
      <c r="H190" s="120"/>
      <c r="I190" s="122">
        <v>171.0</v>
      </c>
      <c r="J190" s="196">
        <v>0.0</v>
      </c>
      <c r="K190" s="196">
        <v>0.0</v>
      </c>
      <c r="L190" s="265" t="str">
        <f t="shared" si="45"/>
        <v>-</v>
      </c>
      <c r="M190" s="143"/>
      <c r="N190" s="143"/>
      <c r="O190" s="143"/>
      <c r="P190" s="143"/>
      <c r="Q190" s="143"/>
      <c r="R190" s="143"/>
      <c r="S190" s="143"/>
      <c r="T190" s="143"/>
      <c r="U190" s="143"/>
      <c r="V190" s="143"/>
      <c r="W190" s="143"/>
      <c r="X190" s="143"/>
      <c r="Y190" s="143"/>
      <c r="Z190" s="143"/>
    </row>
    <row r="191" ht="14.25" customHeight="1">
      <c r="A191" s="143"/>
      <c r="B191" s="257">
        <v>2492.0</v>
      </c>
      <c r="C191" s="258" t="s">
        <v>2364</v>
      </c>
      <c r="D191" s="120"/>
      <c r="E191" s="120"/>
      <c r="F191" s="120"/>
      <c r="G191" s="120"/>
      <c r="H191" s="120"/>
      <c r="I191" s="122">
        <v>172.0</v>
      </c>
      <c r="J191" s="196">
        <v>0.0</v>
      </c>
      <c r="K191" s="196">
        <v>0.0</v>
      </c>
      <c r="L191" s="265" t="str">
        <f t="shared" si="45"/>
        <v>-</v>
      </c>
      <c r="M191" s="143"/>
      <c r="N191" s="143"/>
      <c r="O191" s="143"/>
      <c r="P191" s="143"/>
      <c r="Q191" s="143"/>
      <c r="R191" s="143"/>
      <c r="S191" s="143"/>
      <c r="T191" s="143"/>
      <c r="U191" s="143"/>
      <c r="V191" s="143"/>
      <c r="W191" s="143"/>
      <c r="X191" s="143"/>
      <c r="Y191" s="143"/>
      <c r="Z191" s="143"/>
    </row>
    <row r="192" ht="14.25" customHeight="1">
      <c r="A192" s="143"/>
      <c r="B192" s="257">
        <v>2493.0</v>
      </c>
      <c r="C192" s="266" t="s">
        <v>2365</v>
      </c>
      <c r="D192" s="120"/>
      <c r="E192" s="120"/>
      <c r="F192" s="120"/>
      <c r="G192" s="120"/>
      <c r="H192" s="120"/>
      <c r="I192" s="122">
        <v>173.0</v>
      </c>
      <c r="J192" s="196">
        <v>0.0</v>
      </c>
      <c r="K192" s="196">
        <v>0.0</v>
      </c>
      <c r="L192" s="265" t="str">
        <f t="shared" si="45"/>
        <v>-</v>
      </c>
      <c r="M192" s="143"/>
      <c r="N192" s="143"/>
      <c r="O192" s="143"/>
      <c r="P192" s="143"/>
      <c r="Q192" s="143"/>
      <c r="R192" s="143"/>
      <c r="S192" s="143"/>
      <c r="T192" s="143"/>
      <c r="U192" s="143"/>
      <c r="V192" s="143"/>
      <c r="W192" s="143"/>
      <c r="X192" s="143"/>
      <c r="Y192" s="143"/>
      <c r="Z192" s="143"/>
    </row>
    <row r="193" ht="14.25" customHeight="1">
      <c r="A193" s="143"/>
      <c r="B193" s="257">
        <v>25.0</v>
      </c>
      <c r="C193" s="258" t="s">
        <v>2366</v>
      </c>
      <c r="D193" s="120"/>
      <c r="E193" s="120"/>
      <c r="F193" s="120"/>
      <c r="G193" s="120"/>
      <c r="H193" s="120"/>
      <c r="I193" s="122">
        <v>174.0</v>
      </c>
      <c r="J193" s="256">
        <f t="shared" ref="J193:K193" si="51">J194+J197-J200</f>
        <v>0</v>
      </c>
      <c r="K193" s="256">
        <f t="shared" si="51"/>
        <v>0</v>
      </c>
      <c r="L193" s="265" t="str">
        <f t="shared" si="45"/>
        <v>-</v>
      </c>
      <c r="M193" s="143"/>
      <c r="N193" s="143"/>
      <c r="O193" s="143"/>
      <c r="P193" s="143"/>
      <c r="Q193" s="143"/>
      <c r="R193" s="143"/>
      <c r="S193" s="143"/>
      <c r="T193" s="143"/>
      <c r="U193" s="143"/>
      <c r="V193" s="143"/>
      <c r="W193" s="143"/>
      <c r="X193" s="143"/>
      <c r="Y193" s="143"/>
      <c r="Z193" s="143"/>
    </row>
    <row r="194" ht="14.25" customHeight="1">
      <c r="A194" s="143"/>
      <c r="B194" s="257">
        <v>251.0</v>
      </c>
      <c r="C194" s="258" t="s">
        <v>2367</v>
      </c>
      <c r="D194" s="120"/>
      <c r="E194" s="120"/>
      <c r="F194" s="120"/>
      <c r="G194" s="120"/>
      <c r="H194" s="120"/>
      <c r="I194" s="122">
        <v>175.0</v>
      </c>
      <c r="J194" s="256">
        <f t="shared" ref="J194:K194" si="52">SUM(J195:J196)</f>
        <v>0</v>
      </c>
      <c r="K194" s="256">
        <f t="shared" si="52"/>
        <v>0</v>
      </c>
      <c r="L194" s="265" t="str">
        <f t="shared" si="45"/>
        <v>-</v>
      </c>
      <c r="M194" s="143"/>
      <c r="N194" s="143"/>
      <c r="O194" s="143"/>
      <c r="P194" s="143"/>
      <c r="Q194" s="143"/>
      <c r="R194" s="143"/>
      <c r="S194" s="143"/>
      <c r="T194" s="143"/>
      <c r="U194" s="143"/>
      <c r="V194" s="143"/>
      <c r="W194" s="143"/>
      <c r="X194" s="143"/>
      <c r="Y194" s="143"/>
      <c r="Z194" s="143"/>
    </row>
    <row r="195" ht="14.25" customHeight="1">
      <c r="A195" s="143"/>
      <c r="B195" s="257">
        <v>2511.0</v>
      </c>
      <c r="C195" s="258" t="s">
        <v>2368</v>
      </c>
      <c r="D195" s="120"/>
      <c r="E195" s="120"/>
      <c r="F195" s="120"/>
      <c r="G195" s="120"/>
      <c r="H195" s="120"/>
      <c r="I195" s="122">
        <v>176.0</v>
      </c>
      <c r="J195" s="196">
        <v>0.0</v>
      </c>
      <c r="K195" s="196">
        <v>0.0</v>
      </c>
      <c r="L195" s="265" t="str">
        <f t="shared" si="45"/>
        <v>-</v>
      </c>
      <c r="M195" s="143"/>
      <c r="N195" s="143"/>
      <c r="O195" s="143"/>
      <c r="P195" s="143"/>
      <c r="Q195" s="143"/>
      <c r="R195" s="143"/>
      <c r="S195" s="143"/>
      <c r="T195" s="143"/>
      <c r="U195" s="143"/>
      <c r="V195" s="143"/>
      <c r="W195" s="143"/>
      <c r="X195" s="143"/>
      <c r="Y195" s="143"/>
      <c r="Z195" s="143"/>
    </row>
    <row r="196" ht="14.25" customHeight="1">
      <c r="A196" s="143"/>
      <c r="B196" s="257">
        <v>2512.0</v>
      </c>
      <c r="C196" s="258" t="s">
        <v>2369</v>
      </c>
      <c r="D196" s="120"/>
      <c r="E196" s="120"/>
      <c r="F196" s="120"/>
      <c r="G196" s="120"/>
      <c r="H196" s="120"/>
      <c r="I196" s="122">
        <v>177.0</v>
      </c>
      <c r="J196" s="196">
        <v>0.0</v>
      </c>
      <c r="K196" s="196">
        <v>0.0</v>
      </c>
      <c r="L196" s="265" t="str">
        <f t="shared" si="45"/>
        <v>-</v>
      </c>
      <c r="M196" s="143"/>
      <c r="N196" s="143"/>
      <c r="O196" s="143"/>
      <c r="P196" s="143"/>
      <c r="Q196" s="143"/>
      <c r="R196" s="143"/>
      <c r="S196" s="143"/>
      <c r="T196" s="143"/>
      <c r="U196" s="143"/>
      <c r="V196" s="143"/>
      <c r="W196" s="143"/>
      <c r="X196" s="143"/>
      <c r="Y196" s="143"/>
      <c r="Z196" s="143"/>
    </row>
    <row r="197" ht="14.25" customHeight="1">
      <c r="A197" s="143"/>
      <c r="B197" s="257">
        <v>252.0</v>
      </c>
      <c r="C197" s="258" t="s">
        <v>2370</v>
      </c>
      <c r="D197" s="120"/>
      <c r="E197" s="120"/>
      <c r="F197" s="120"/>
      <c r="G197" s="120"/>
      <c r="H197" s="120"/>
      <c r="I197" s="122">
        <v>178.0</v>
      </c>
      <c r="J197" s="256">
        <f t="shared" ref="J197:K197" si="53">SUM(J198:J199)</f>
        <v>0</v>
      </c>
      <c r="K197" s="256">
        <f t="shared" si="53"/>
        <v>0</v>
      </c>
      <c r="L197" s="265" t="str">
        <f t="shared" si="45"/>
        <v>-</v>
      </c>
      <c r="M197" s="143"/>
      <c r="N197" s="143"/>
      <c r="O197" s="143"/>
      <c r="P197" s="143"/>
      <c r="Q197" s="143"/>
      <c r="R197" s="143"/>
      <c r="S197" s="143"/>
      <c r="T197" s="143"/>
      <c r="U197" s="143"/>
      <c r="V197" s="143"/>
      <c r="W197" s="143"/>
      <c r="X197" s="143"/>
      <c r="Y197" s="143"/>
      <c r="Z197" s="143"/>
    </row>
    <row r="198" ht="14.25" customHeight="1">
      <c r="A198" s="143"/>
      <c r="B198" s="257">
        <v>2521.0</v>
      </c>
      <c r="C198" s="258" t="s">
        <v>2371</v>
      </c>
      <c r="D198" s="120"/>
      <c r="E198" s="120"/>
      <c r="F198" s="120"/>
      <c r="G198" s="120"/>
      <c r="H198" s="120"/>
      <c r="I198" s="122">
        <v>179.0</v>
      </c>
      <c r="J198" s="196">
        <v>0.0</v>
      </c>
      <c r="K198" s="196">
        <v>0.0</v>
      </c>
      <c r="L198" s="265" t="str">
        <f t="shared" si="45"/>
        <v>-</v>
      </c>
      <c r="M198" s="143"/>
      <c r="N198" s="143"/>
      <c r="O198" s="143"/>
      <c r="P198" s="143"/>
      <c r="Q198" s="143"/>
      <c r="R198" s="143"/>
      <c r="S198" s="143"/>
      <c r="T198" s="143"/>
      <c r="U198" s="143"/>
      <c r="V198" s="143"/>
      <c r="W198" s="143"/>
      <c r="X198" s="143"/>
      <c r="Y198" s="143"/>
      <c r="Z198" s="143"/>
    </row>
    <row r="199" ht="14.25" customHeight="1">
      <c r="A199" s="143"/>
      <c r="B199" s="257">
        <v>2522.0</v>
      </c>
      <c r="C199" s="258" t="s">
        <v>2372</v>
      </c>
      <c r="D199" s="120"/>
      <c r="E199" s="120"/>
      <c r="F199" s="120"/>
      <c r="G199" s="120"/>
      <c r="H199" s="120"/>
      <c r="I199" s="122">
        <v>180.0</v>
      </c>
      <c r="J199" s="196">
        <v>0.0</v>
      </c>
      <c r="K199" s="196">
        <v>0.0</v>
      </c>
      <c r="L199" s="265" t="str">
        <f t="shared" si="45"/>
        <v>-</v>
      </c>
      <c r="M199" s="143"/>
      <c r="N199" s="143"/>
      <c r="O199" s="143"/>
      <c r="P199" s="143"/>
      <c r="Q199" s="143"/>
      <c r="R199" s="143"/>
      <c r="S199" s="143"/>
      <c r="T199" s="143"/>
      <c r="U199" s="143"/>
      <c r="V199" s="143"/>
      <c r="W199" s="143"/>
      <c r="X199" s="143"/>
      <c r="Y199" s="143"/>
      <c r="Z199" s="143"/>
    </row>
    <row r="200" ht="14.25" customHeight="1">
      <c r="A200" s="143"/>
      <c r="B200" s="257">
        <v>259.0</v>
      </c>
      <c r="C200" s="258" t="s">
        <v>2373</v>
      </c>
      <c r="D200" s="120"/>
      <c r="E200" s="120"/>
      <c r="F200" s="120"/>
      <c r="G200" s="120"/>
      <c r="H200" s="120"/>
      <c r="I200" s="122">
        <v>181.0</v>
      </c>
      <c r="J200" s="196">
        <v>0.0</v>
      </c>
      <c r="K200" s="196">
        <v>0.0</v>
      </c>
      <c r="L200" s="265" t="str">
        <f t="shared" si="45"/>
        <v>-</v>
      </c>
      <c r="M200" s="143"/>
      <c r="N200" s="143"/>
      <c r="O200" s="143"/>
      <c r="P200" s="143"/>
      <c r="Q200" s="143"/>
      <c r="R200" s="143"/>
      <c r="S200" s="143"/>
      <c r="T200" s="143"/>
      <c r="U200" s="143"/>
      <c r="V200" s="143"/>
      <c r="W200" s="143"/>
      <c r="X200" s="143"/>
      <c r="Y200" s="143"/>
      <c r="Z200" s="143"/>
    </row>
    <row r="201" ht="14.25" customHeight="1">
      <c r="A201" s="143"/>
      <c r="B201" s="257">
        <v>26.0</v>
      </c>
      <c r="C201" s="258" t="s">
        <v>2374</v>
      </c>
      <c r="D201" s="120"/>
      <c r="E201" s="120"/>
      <c r="F201" s="120"/>
      <c r="G201" s="120"/>
      <c r="H201" s="120"/>
      <c r="I201" s="122">
        <v>182.0</v>
      </c>
      <c r="J201" s="256">
        <f t="shared" ref="J201:K201" si="54">J202+J205-J208</f>
        <v>0</v>
      </c>
      <c r="K201" s="256">
        <f t="shared" si="54"/>
        <v>0</v>
      </c>
      <c r="L201" s="265" t="str">
        <f t="shared" si="45"/>
        <v>-</v>
      </c>
      <c r="M201" s="143"/>
      <c r="N201" s="143"/>
      <c r="O201" s="143"/>
      <c r="P201" s="143"/>
      <c r="Q201" s="143"/>
      <c r="R201" s="143"/>
      <c r="S201" s="143"/>
      <c r="T201" s="143"/>
      <c r="U201" s="143"/>
      <c r="V201" s="143"/>
      <c r="W201" s="143"/>
      <c r="X201" s="143"/>
      <c r="Y201" s="143"/>
      <c r="Z201" s="143"/>
    </row>
    <row r="202" ht="14.25" customHeight="1">
      <c r="A202" s="143"/>
      <c r="B202" s="257">
        <v>261.0</v>
      </c>
      <c r="C202" s="258" t="s">
        <v>2375</v>
      </c>
      <c r="D202" s="120"/>
      <c r="E202" s="120"/>
      <c r="F202" s="120"/>
      <c r="G202" s="120"/>
      <c r="H202" s="120"/>
      <c r="I202" s="122">
        <v>183.0</v>
      </c>
      <c r="J202" s="256">
        <f t="shared" ref="J202:K202" si="55">SUM(J203:J204)</f>
        <v>0</v>
      </c>
      <c r="K202" s="256">
        <f t="shared" si="55"/>
        <v>0</v>
      </c>
      <c r="L202" s="265" t="str">
        <f t="shared" si="45"/>
        <v>-</v>
      </c>
      <c r="M202" s="143"/>
      <c r="N202" s="143"/>
      <c r="O202" s="143"/>
      <c r="P202" s="143"/>
      <c r="Q202" s="143"/>
      <c r="R202" s="143"/>
      <c r="S202" s="143"/>
      <c r="T202" s="143"/>
      <c r="U202" s="143"/>
      <c r="V202" s="143"/>
      <c r="W202" s="143"/>
      <c r="X202" s="143"/>
      <c r="Y202" s="143"/>
      <c r="Z202" s="143"/>
    </row>
    <row r="203" ht="14.25" customHeight="1">
      <c r="A203" s="143"/>
      <c r="B203" s="257">
        <v>2611.0</v>
      </c>
      <c r="C203" s="258" t="s">
        <v>2376</v>
      </c>
      <c r="D203" s="120"/>
      <c r="E203" s="120"/>
      <c r="F203" s="120"/>
      <c r="G203" s="120"/>
      <c r="H203" s="120"/>
      <c r="I203" s="122">
        <v>184.0</v>
      </c>
      <c r="J203" s="196">
        <v>0.0</v>
      </c>
      <c r="K203" s="196">
        <v>0.0</v>
      </c>
      <c r="L203" s="265" t="str">
        <f t="shared" si="45"/>
        <v>-</v>
      </c>
      <c r="M203" s="143"/>
      <c r="N203" s="143"/>
      <c r="O203" s="143"/>
      <c r="P203" s="143"/>
      <c r="Q203" s="143"/>
      <c r="R203" s="143"/>
      <c r="S203" s="143"/>
      <c r="T203" s="143"/>
      <c r="U203" s="143"/>
      <c r="V203" s="143"/>
      <c r="W203" s="143"/>
      <c r="X203" s="143"/>
      <c r="Y203" s="143"/>
      <c r="Z203" s="143"/>
    </row>
    <row r="204" ht="14.25" customHeight="1">
      <c r="A204" s="143"/>
      <c r="B204" s="257">
        <v>2612.0</v>
      </c>
      <c r="C204" s="258" t="s">
        <v>2377</v>
      </c>
      <c r="D204" s="120"/>
      <c r="E204" s="120"/>
      <c r="F204" s="120"/>
      <c r="G204" s="120"/>
      <c r="H204" s="120"/>
      <c r="I204" s="122">
        <v>185.0</v>
      </c>
      <c r="J204" s="196">
        <v>0.0</v>
      </c>
      <c r="K204" s="196">
        <v>0.0</v>
      </c>
      <c r="L204" s="265" t="str">
        <f t="shared" si="45"/>
        <v>-</v>
      </c>
      <c r="M204" s="143"/>
      <c r="N204" s="143"/>
      <c r="O204" s="143"/>
      <c r="P204" s="143"/>
      <c r="Q204" s="143"/>
      <c r="R204" s="143"/>
      <c r="S204" s="143"/>
      <c r="T204" s="143"/>
      <c r="U204" s="143"/>
      <c r="V204" s="143"/>
      <c r="W204" s="143"/>
      <c r="X204" s="143"/>
      <c r="Y204" s="143"/>
      <c r="Z204" s="143"/>
    </row>
    <row r="205" ht="14.25" customHeight="1">
      <c r="A205" s="143"/>
      <c r="B205" s="257">
        <v>262.0</v>
      </c>
      <c r="C205" s="258" t="s">
        <v>2378</v>
      </c>
      <c r="D205" s="120"/>
      <c r="E205" s="120"/>
      <c r="F205" s="120"/>
      <c r="G205" s="120"/>
      <c r="H205" s="120"/>
      <c r="I205" s="122">
        <v>186.0</v>
      </c>
      <c r="J205" s="256">
        <f t="shared" ref="J205:K205" si="56">SUM(J206:J207)</f>
        <v>0</v>
      </c>
      <c r="K205" s="256">
        <f t="shared" si="56"/>
        <v>0</v>
      </c>
      <c r="L205" s="265" t="str">
        <f t="shared" si="45"/>
        <v>-</v>
      </c>
      <c r="M205" s="143"/>
      <c r="N205" s="143"/>
      <c r="O205" s="143"/>
      <c r="P205" s="143"/>
      <c r="Q205" s="143"/>
      <c r="R205" s="143"/>
      <c r="S205" s="143"/>
      <c r="T205" s="143"/>
      <c r="U205" s="143"/>
      <c r="V205" s="143"/>
      <c r="W205" s="143"/>
      <c r="X205" s="143"/>
      <c r="Y205" s="143"/>
      <c r="Z205" s="143"/>
    </row>
    <row r="206" ht="14.25" customHeight="1">
      <c r="A206" s="143"/>
      <c r="B206" s="257">
        <v>2621.0</v>
      </c>
      <c r="C206" s="258" t="s">
        <v>2379</v>
      </c>
      <c r="D206" s="120"/>
      <c r="E206" s="120"/>
      <c r="F206" s="120"/>
      <c r="G206" s="120"/>
      <c r="H206" s="120"/>
      <c r="I206" s="122">
        <v>187.0</v>
      </c>
      <c r="J206" s="196">
        <v>0.0</v>
      </c>
      <c r="K206" s="196">
        <v>0.0</v>
      </c>
      <c r="L206" s="265" t="str">
        <f t="shared" si="45"/>
        <v>-</v>
      </c>
      <c r="M206" s="143"/>
      <c r="N206" s="143"/>
      <c r="O206" s="143"/>
      <c r="P206" s="143"/>
      <c r="Q206" s="143"/>
      <c r="R206" s="143"/>
      <c r="S206" s="143"/>
      <c r="T206" s="143"/>
      <c r="U206" s="143"/>
      <c r="V206" s="143"/>
      <c r="W206" s="143"/>
      <c r="X206" s="143"/>
      <c r="Y206" s="143"/>
      <c r="Z206" s="143"/>
    </row>
    <row r="207" ht="14.25" customHeight="1">
      <c r="A207" s="143"/>
      <c r="B207" s="257">
        <v>2622.0</v>
      </c>
      <c r="C207" s="258" t="s">
        <v>2380</v>
      </c>
      <c r="D207" s="120"/>
      <c r="E207" s="120"/>
      <c r="F207" s="120"/>
      <c r="G207" s="120"/>
      <c r="H207" s="120"/>
      <c r="I207" s="122">
        <v>188.0</v>
      </c>
      <c r="J207" s="196">
        <v>0.0</v>
      </c>
      <c r="K207" s="196">
        <v>0.0</v>
      </c>
      <c r="L207" s="265" t="str">
        <f t="shared" si="45"/>
        <v>-</v>
      </c>
      <c r="M207" s="143"/>
      <c r="N207" s="143"/>
      <c r="O207" s="143"/>
      <c r="P207" s="143"/>
      <c r="Q207" s="143"/>
      <c r="R207" s="143"/>
      <c r="S207" s="143"/>
      <c r="T207" s="143"/>
      <c r="U207" s="143"/>
      <c r="V207" s="143"/>
      <c r="W207" s="143"/>
      <c r="X207" s="143"/>
      <c r="Y207" s="143"/>
      <c r="Z207" s="143"/>
    </row>
    <row r="208" ht="14.25" customHeight="1">
      <c r="A208" s="143"/>
      <c r="B208" s="257">
        <v>269.0</v>
      </c>
      <c r="C208" s="258" t="s">
        <v>2381</v>
      </c>
      <c r="D208" s="120"/>
      <c r="E208" s="120"/>
      <c r="F208" s="120"/>
      <c r="G208" s="120"/>
      <c r="H208" s="120"/>
      <c r="I208" s="122">
        <v>189.0</v>
      </c>
      <c r="J208" s="196">
        <v>0.0</v>
      </c>
      <c r="K208" s="196">
        <v>0.0</v>
      </c>
      <c r="L208" s="265" t="str">
        <f t="shared" si="45"/>
        <v>-</v>
      </c>
      <c r="M208" s="143"/>
      <c r="N208" s="143"/>
      <c r="O208" s="143"/>
      <c r="P208" s="143"/>
      <c r="Q208" s="143"/>
      <c r="R208" s="143"/>
      <c r="S208" s="143"/>
      <c r="T208" s="143"/>
      <c r="U208" s="143"/>
      <c r="V208" s="143"/>
      <c r="W208" s="143"/>
      <c r="X208" s="143"/>
      <c r="Y208" s="143"/>
      <c r="Z208" s="143"/>
    </row>
    <row r="209" ht="14.25" customHeight="1">
      <c r="A209" s="143"/>
      <c r="B209" s="257">
        <v>29.0</v>
      </c>
      <c r="C209" s="258" t="s">
        <v>2382</v>
      </c>
      <c r="D209" s="120"/>
      <c r="E209" s="120"/>
      <c r="F209" s="120"/>
      <c r="G209" s="120"/>
      <c r="H209" s="120"/>
      <c r="I209" s="122">
        <v>190.0</v>
      </c>
      <c r="J209" s="256">
        <f t="shared" ref="J209:K209" si="57">SUM(J210:J211)</f>
        <v>0</v>
      </c>
      <c r="K209" s="256">
        <f t="shared" si="57"/>
        <v>0</v>
      </c>
      <c r="L209" s="265" t="str">
        <f t="shared" si="45"/>
        <v>-</v>
      </c>
      <c r="M209" s="143"/>
      <c r="N209" s="143"/>
      <c r="O209" s="143"/>
      <c r="P209" s="143"/>
      <c r="Q209" s="143"/>
      <c r="R209" s="143"/>
      <c r="S209" s="143"/>
      <c r="T209" s="143"/>
      <c r="U209" s="143"/>
      <c r="V209" s="143"/>
      <c r="W209" s="143"/>
      <c r="X209" s="143"/>
      <c r="Y209" s="143"/>
      <c r="Z209" s="143"/>
    </row>
    <row r="210" ht="14.25" customHeight="1">
      <c r="A210" s="143"/>
      <c r="B210" s="257">
        <v>291.0</v>
      </c>
      <c r="C210" s="258" t="s">
        <v>2383</v>
      </c>
      <c r="D210" s="120"/>
      <c r="E210" s="120"/>
      <c r="F210" s="120"/>
      <c r="G210" s="120"/>
      <c r="H210" s="120"/>
      <c r="I210" s="122">
        <v>191.0</v>
      </c>
      <c r="J210" s="196">
        <v>0.0</v>
      </c>
      <c r="K210" s="196">
        <v>0.0</v>
      </c>
      <c r="L210" s="265" t="str">
        <f t="shared" si="45"/>
        <v>-</v>
      </c>
      <c r="M210" s="143"/>
      <c r="N210" s="143"/>
      <c r="O210" s="143"/>
      <c r="P210" s="143"/>
      <c r="Q210" s="143"/>
      <c r="R210" s="143"/>
      <c r="S210" s="143"/>
      <c r="T210" s="143"/>
      <c r="U210" s="143"/>
      <c r="V210" s="143"/>
      <c r="W210" s="143"/>
      <c r="X210" s="143"/>
      <c r="Y210" s="143"/>
      <c r="Z210" s="143"/>
    </row>
    <row r="211" ht="14.25" customHeight="1">
      <c r="A211" s="143"/>
      <c r="B211" s="257">
        <v>292.0</v>
      </c>
      <c r="C211" s="258" t="s">
        <v>2384</v>
      </c>
      <c r="D211" s="120"/>
      <c r="E211" s="120"/>
      <c r="F211" s="120"/>
      <c r="G211" s="120"/>
      <c r="H211" s="120"/>
      <c r="I211" s="122">
        <v>192.0</v>
      </c>
      <c r="J211" s="256">
        <f t="shared" ref="J211:K211" si="58">SUM(J212:J213)</f>
        <v>0</v>
      </c>
      <c r="K211" s="256">
        <f t="shared" si="58"/>
        <v>0</v>
      </c>
      <c r="L211" s="265" t="str">
        <f t="shared" si="45"/>
        <v>-</v>
      </c>
      <c r="M211" s="143"/>
      <c r="N211" s="143"/>
      <c r="O211" s="143"/>
      <c r="P211" s="143"/>
      <c r="Q211" s="143"/>
      <c r="R211" s="143"/>
      <c r="S211" s="143"/>
      <c r="T211" s="143"/>
      <c r="U211" s="143"/>
      <c r="V211" s="143"/>
      <c r="W211" s="143"/>
      <c r="X211" s="143"/>
      <c r="Y211" s="143"/>
      <c r="Z211" s="143"/>
    </row>
    <row r="212" ht="14.25" customHeight="1">
      <c r="A212" s="143"/>
      <c r="B212" s="257">
        <v>2921.0</v>
      </c>
      <c r="C212" s="258" t="s">
        <v>2385</v>
      </c>
      <c r="D212" s="120"/>
      <c r="E212" s="120"/>
      <c r="F212" s="120"/>
      <c r="G212" s="120"/>
      <c r="H212" s="120"/>
      <c r="I212" s="122">
        <v>193.0</v>
      </c>
      <c r="J212" s="196">
        <v>0.0</v>
      </c>
      <c r="K212" s="196">
        <v>0.0</v>
      </c>
      <c r="L212" s="265" t="str">
        <f t="shared" si="45"/>
        <v>-</v>
      </c>
      <c r="M212" s="143"/>
      <c r="N212" s="143"/>
      <c r="O212" s="143"/>
      <c r="P212" s="143"/>
      <c r="Q212" s="143"/>
      <c r="R212" s="143"/>
      <c r="S212" s="143"/>
      <c r="T212" s="143"/>
      <c r="U212" s="143"/>
      <c r="V212" s="143"/>
      <c r="W212" s="143"/>
      <c r="X212" s="143"/>
      <c r="Y212" s="143"/>
      <c r="Z212" s="143"/>
    </row>
    <row r="213" ht="14.25" customHeight="1">
      <c r="A213" s="143"/>
      <c r="B213" s="257">
        <v>2922.0</v>
      </c>
      <c r="C213" s="258" t="s">
        <v>2386</v>
      </c>
      <c r="D213" s="120"/>
      <c r="E213" s="120"/>
      <c r="F213" s="120"/>
      <c r="G213" s="120"/>
      <c r="H213" s="120"/>
      <c r="I213" s="122">
        <v>194.0</v>
      </c>
      <c r="J213" s="196">
        <v>0.0</v>
      </c>
      <c r="K213" s="196">
        <v>0.0</v>
      </c>
      <c r="L213" s="265" t="str">
        <f t="shared" si="45"/>
        <v>-</v>
      </c>
      <c r="M213" s="143"/>
      <c r="N213" s="143"/>
      <c r="O213" s="143"/>
      <c r="P213" s="143"/>
      <c r="Q213" s="143"/>
      <c r="R213" s="143"/>
      <c r="S213" s="143"/>
      <c r="T213" s="143"/>
      <c r="U213" s="143"/>
      <c r="V213" s="143"/>
      <c r="W213" s="143"/>
      <c r="X213" s="143"/>
      <c r="Y213" s="143"/>
      <c r="Z213" s="143"/>
    </row>
    <row r="214" ht="14.25" customHeight="1">
      <c r="A214" s="143"/>
      <c r="B214" s="254">
        <v>5.0</v>
      </c>
      <c r="C214" s="255" t="s">
        <v>2387</v>
      </c>
      <c r="D214" s="120"/>
      <c r="E214" s="120"/>
      <c r="F214" s="120"/>
      <c r="G214" s="120"/>
      <c r="H214" s="120"/>
      <c r="I214" s="122">
        <v>195.0</v>
      </c>
      <c r="J214" s="256">
        <f t="shared" ref="J214:K214" si="59">J215+J218-J219</f>
        <v>31242</v>
      </c>
      <c r="K214" s="256">
        <f t="shared" si="59"/>
        <v>23373</v>
      </c>
      <c r="L214" s="265">
        <f t="shared" si="45"/>
        <v>74.81275206</v>
      </c>
      <c r="M214" s="143"/>
      <c r="N214" s="143"/>
      <c r="O214" s="143"/>
      <c r="P214" s="143"/>
      <c r="Q214" s="143"/>
      <c r="R214" s="143"/>
      <c r="S214" s="143"/>
      <c r="T214" s="143"/>
      <c r="U214" s="143"/>
      <c r="V214" s="143"/>
      <c r="W214" s="143"/>
      <c r="X214" s="143"/>
      <c r="Y214" s="143"/>
      <c r="Z214" s="143"/>
    </row>
    <row r="215" ht="14.25" customHeight="1">
      <c r="A215" s="143"/>
      <c r="B215" s="257">
        <v>51.0</v>
      </c>
      <c r="C215" s="258" t="s">
        <v>2388</v>
      </c>
      <c r="D215" s="120"/>
      <c r="E215" s="120"/>
      <c r="F215" s="120"/>
      <c r="G215" s="120"/>
      <c r="H215" s="120"/>
      <c r="I215" s="122">
        <v>196.0</v>
      </c>
      <c r="J215" s="256">
        <f t="shared" ref="J215:K215" si="60">SUM(J216:J217)</f>
        <v>0</v>
      </c>
      <c r="K215" s="256">
        <f t="shared" si="60"/>
        <v>0</v>
      </c>
      <c r="L215" s="265" t="str">
        <f t="shared" si="45"/>
        <v>-</v>
      </c>
      <c r="M215" s="143"/>
      <c r="N215" s="143"/>
      <c r="O215" s="143"/>
      <c r="P215" s="143"/>
      <c r="Q215" s="143"/>
      <c r="R215" s="143"/>
      <c r="S215" s="143"/>
      <c r="T215" s="143"/>
      <c r="U215" s="143"/>
      <c r="V215" s="143"/>
      <c r="W215" s="143"/>
      <c r="X215" s="143"/>
      <c r="Y215" s="143"/>
      <c r="Z215" s="143"/>
    </row>
    <row r="216" ht="14.25" customHeight="1">
      <c r="A216" s="143"/>
      <c r="B216" s="257">
        <v>511.0</v>
      </c>
      <c r="C216" s="258" t="s">
        <v>2389</v>
      </c>
      <c r="D216" s="120"/>
      <c r="E216" s="120"/>
      <c r="F216" s="120"/>
      <c r="G216" s="120"/>
      <c r="H216" s="120"/>
      <c r="I216" s="122">
        <v>197.0</v>
      </c>
      <c r="J216" s="196">
        <v>0.0</v>
      </c>
      <c r="K216" s="196">
        <v>0.0</v>
      </c>
      <c r="L216" s="265" t="str">
        <f t="shared" si="45"/>
        <v>-</v>
      </c>
      <c r="M216" s="143"/>
      <c r="N216" s="143"/>
      <c r="O216" s="143"/>
      <c r="P216" s="143"/>
      <c r="Q216" s="143"/>
      <c r="R216" s="143"/>
      <c r="S216" s="143"/>
      <c r="T216" s="143"/>
      <c r="U216" s="143"/>
      <c r="V216" s="143"/>
      <c r="W216" s="143"/>
      <c r="X216" s="143"/>
      <c r="Y216" s="143"/>
      <c r="Z216" s="143"/>
    </row>
    <row r="217" ht="14.25" customHeight="1">
      <c r="A217" s="143"/>
      <c r="B217" s="257">
        <v>512.0</v>
      </c>
      <c r="C217" s="258" t="s">
        <v>2390</v>
      </c>
      <c r="D217" s="120"/>
      <c r="E217" s="120"/>
      <c r="F217" s="120"/>
      <c r="G217" s="120"/>
      <c r="H217" s="120"/>
      <c r="I217" s="122">
        <v>198.0</v>
      </c>
      <c r="J217" s="196">
        <v>0.0</v>
      </c>
      <c r="K217" s="196">
        <v>0.0</v>
      </c>
      <c r="L217" s="265" t="str">
        <f t="shared" si="45"/>
        <v>-</v>
      </c>
      <c r="M217" s="143"/>
      <c r="N217" s="143"/>
      <c r="O217" s="143"/>
      <c r="P217" s="143"/>
      <c r="Q217" s="143"/>
      <c r="R217" s="143"/>
      <c r="S217" s="143"/>
      <c r="T217" s="143"/>
      <c r="U217" s="143"/>
      <c r="V217" s="143"/>
      <c r="W217" s="143"/>
      <c r="X217" s="143"/>
      <c r="Y217" s="143"/>
      <c r="Z217" s="143"/>
    </row>
    <row r="218" ht="14.25" customHeight="1">
      <c r="A218" s="143"/>
      <c r="B218" s="257">
        <v>5221.0</v>
      </c>
      <c r="C218" s="258" t="s">
        <v>2391</v>
      </c>
      <c r="D218" s="120"/>
      <c r="E218" s="120"/>
      <c r="F218" s="120"/>
      <c r="G218" s="120"/>
      <c r="H218" s="120"/>
      <c r="I218" s="122">
        <v>199.0</v>
      </c>
      <c r="J218" s="196">
        <v>31242.0</v>
      </c>
      <c r="K218" s="196">
        <v>23373.0</v>
      </c>
      <c r="L218" s="265">
        <f t="shared" si="45"/>
        <v>74.81275206</v>
      </c>
      <c r="M218" s="143"/>
      <c r="N218" s="143"/>
      <c r="O218" s="143"/>
      <c r="P218" s="143"/>
      <c r="Q218" s="143"/>
      <c r="R218" s="143"/>
      <c r="S218" s="143"/>
      <c r="T218" s="143"/>
      <c r="U218" s="143"/>
      <c r="V218" s="143"/>
      <c r="W218" s="143"/>
      <c r="X218" s="143"/>
      <c r="Y218" s="143"/>
      <c r="Z218" s="143"/>
    </row>
    <row r="219" ht="14.25" customHeight="1">
      <c r="A219" s="143"/>
      <c r="B219" s="260">
        <v>5222.0</v>
      </c>
      <c r="C219" s="261" t="s">
        <v>2392</v>
      </c>
      <c r="D219" s="114"/>
      <c r="E219" s="114"/>
      <c r="F219" s="114"/>
      <c r="G219" s="114"/>
      <c r="H219" s="114"/>
      <c r="I219" s="116">
        <v>200.0</v>
      </c>
      <c r="J219" s="206">
        <v>0.0</v>
      </c>
      <c r="K219" s="206">
        <v>0.0</v>
      </c>
      <c r="L219" s="267" t="str">
        <f t="shared" si="45"/>
        <v>-</v>
      </c>
      <c r="M219" s="143"/>
      <c r="N219" s="143"/>
      <c r="O219" s="143"/>
      <c r="P219" s="143"/>
      <c r="Q219" s="143"/>
      <c r="R219" s="143"/>
      <c r="S219" s="143"/>
      <c r="T219" s="143"/>
      <c r="U219" s="143"/>
      <c r="V219" s="143"/>
      <c r="W219" s="143"/>
      <c r="X219" s="143"/>
      <c r="Y219" s="143"/>
      <c r="Z219" s="143"/>
    </row>
    <row r="220" ht="12.75" customHeight="1">
      <c r="A220" s="60"/>
      <c r="B220" s="263" t="s">
        <v>2393</v>
      </c>
      <c r="C220" s="11"/>
      <c r="D220" s="11"/>
      <c r="E220" s="11"/>
      <c r="F220" s="11"/>
      <c r="G220" s="11"/>
      <c r="H220" s="11"/>
      <c r="I220" s="11"/>
      <c r="J220" s="11"/>
      <c r="K220" s="11"/>
      <c r="L220" s="12"/>
      <c r="M220" s="60"/>
      <c r="N220" s="60"/>
      <c r="O220" s="60"/>
      <c r="P220" s="60"/>
      <c r="Q220" s="60"/>
      <c r="R220" s="60"/>
      <c r="S220" s="60"/>
      <c r="T220" s="60"/>
      <c r="U220" s="60"/>
      <c r="V220" s="60"/>
      <c r="W220" s="60"/>
      <c r="X220" s="60"/>
      <c r="Y220" s="60"/>
      <c r="Z220" s="60"/>
    </row>
    <row r="221" ht="14.25" customHeight="1">
      <c r="A221" s="143"/>
      <c r="B221" s="268">
        <v>61.0</v>
      </c>
      <c r="C221" s="269" t="s">
        <v>2394</v>
      </c>
      <c r="D221" s="108"/>
      <c r="E221" s="108"/>
      <c r="F221" s="108"/>
      <c r="G221" s="108"/>
      <c r="H221" s="108"/>
      <c r="I221" s="110">
        <v>201.0</v>
      </c>
      <c r="J221" s="270">
        <v>0.0</v>
      </c>
      <c r="K221" s="192">
        <v>0.0</v>
      </c>
      <c r="L221" s="193" t="str">
        <f t="shared" ref="L221:L222" si="61">IF(J221&gt;0,IF(K221/J221&gt;=100,"&gt;&gt;100",K221/J221*100),"-")</f>
        <v>-</v>
      </c>
      <c r="M221" s="143"/>
      <c r="N221" s="143"/>
      <c r="O221" s="143"/>
      <c r="P221" s="143"/>
      <c r="Q221" s="143"/>
      <c r="R221" s="143"/>
      <c r="S221" s="143"/>
      <c r="T221" s="143"/>
      <c r="U221" s="143"/>
      <c r="V221" s="143"/>
      <c r="W221" s="143"/>
      <c r="X221" s="143"/>
      <c r="Y221" s="143"/>
      <c r="Z221" s="143"/>
    </row>
    <row r="222" ht="14.25" customHeight="1">
      <c r="A222" s="143"/>
      <c r="B222" s="260">
        <v>62.0</v>
      </c>
      <c r="C222" s="261" t="s">
        <v>2395</v>
      </c>
      <c r="D222" s="114"/>
      <c r="E222" s="114"/>
      <c r="F222" s="114"/>
      <c r="G222" s="114"/>
      <c r="H222" s="114"/>
      <c r="I222" s="116">
        <v>202.0</v>
      </c>
      <c r="J222" s="271">
        <v>0.0</v>
      </c>
      <c r="K222" s="271">
        <v>0.0</v>
      </c>
      <c r="L222" s="207" t="str">
        <f t="shared" si="61"/>
        <v>-</v>
      </c>
      <c r="M222" s="143"/>
      <c r="N222" s="143"/>
      <c r="O222" s="143"/>
      <c r="P222" s="143"/>
      <c r="Q222" s="143"/>
      <c r="R222" s="143"/>
      <c r="S222" s="143"/>
      <c r="T222" s="143"/>
      <c r="U222" s="143"/>
      <c r="V222" s="143"/>
      <c r="W222" s="143"/>
      <c r="X222" s="143"/>
      <c r="Y222" s="143"/>
      <c r="Z222" s="143"/>
    </row>
    <row r="223" ht="14.25" customHeight="1">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ht="14.25" customHeight="1">
      <c r="A224" s="143"/>
      <c r="B224" s="92"/>
      <c r="E224" s="236"/>
      <c r="I224" s="1"/>
      <c r="J224" s="237" t="s">
        <v>184</v>
      </c>
      <c r="M224" s="143"/>
      <c r="N224" s="143"/>
      <c r="O224" s="143"/>
      <c r="P224" s="143"/>
      <c r="Q224" s="143"/>
      <c r="R224" s="143"/>
      <c r="S224" s="143"/>
      <c r="T224" s="143"/>
      <c r="U224" s="143"/>
      <c r="V224" s="143"/>
      <c r="W224" s="143"/>
      <c r="X224" s="143"/>
      <c r="Y224" s="143"/>
      <c r="Z224" s="143"/>
    </row>
    <row r="225" ht="14.25" customHeight="1">
      <c r="A225" s="143"/>
      <c r="B225" s="238"/>
      <c r="C225" s="238"/>
      <c r="D225" s="238"/>
      <c r="E225" s="60"/>
      <c r="F225" s="60"/>
      <c r="G225" s="60"/>
      <c r="H225" s="60"/>
      <c r="I225" s="60"/>
      <c r="J225" s="60"/>
      <c r="K225" s="239"/>
      <c r="L225" s="60"/>
      <c r="M225" s="143"/>
      <c r="N225" s="143"/>
      <c r="O225" s="143"/>
      <c r="P225" s="143"/>
      <c r="Q225" s="143"/>
      <c r="R225" s="143"/>
      <c r="S225" s="143"/>
      <c r="T225" s="143"/>
      <c r="U225" s="143"/>
      <c r="V225" s="143"/>
      <c r="W225" s="143"/>
      <c r="X225" s="143"/>
      <c r="Y225" s="143"/>
      <c r="Z225" s="143"/>
    </row>
    <row r="226" ht="15.0" customHeight="1">
      <c r="A226" s="143"/>
      <c r="B226" s="91" t="s">
        <v>182</v>
      </c>
      <c r="C226" s="91"/>
      <c r="D226" s="240" t="str">
        <f>IF(RefStr!O4=1,IF(RefStr!D39&lt;&gt;"",RefStr!D39,""),"")</f>
        <v>GORAN ĐAKOVIĆ</v>
      </c>
      <c r="E226" s="241"/>
      <c r="F226" s="241"/>
      <c r="G226" s="241"/>
      <c r="H226" s="241"/>
      <c r="I226" s="60"/>
      <c r="J226" s="242"/>
      <c r="K226" s="241"/>
      <c r="L226" s="241"/>
      <c r="M226" s="143"/>
      <c r="N226" s="143"/>
      <c r="O226" s="143"/>
      <c r="P226" s="143"/>
      <c r="Q226" s="143"/>
      <c r="R226" s="143"/>
      <c r="S226" s="143"/>
      <c r="T226" s="143"/>
      <c r="U226" s="143"/>
      <c r="V226" s="143"/>
      <c r="W226" s="143"/>
      <c r="X226" s="143"/>
      <c r="Y226" s="143"/>
      <c r="Z226" s="143"/>
    </row>
    <row r="227" ht="15.0" customHeight="1">
      <c r="A227" s="143"/>
      <c r="B227" s="243" t="s">
        <v>193</v>
      </c>
      <c r="D227" s="244" t="str">
        <f>IF(RefStr!O4=1,IF(RefStr!D41&lt;&gt;"",RefStr!D41,""),"")</f>
        <v>31.12.2022</v>
      </c>
      <c r="E227" s="243"/>
      <c r="F227" s="243"/>
      <c r="G227" s="243"/>
      <c r="H227" s="239"/>
      <c r="I227" s="1"/>
      <c r="J227" s="1"/>
      <c r="K227" s="239"/>
      <c r="L227" s="1"/>
      <c r="M227" s="143"/>
      <c r="N227" s="143"/>
      <c r="O227" s="143"/>
      <c r="P227" s="143"/>
      <c r="Q227" s="143"/>
      <c r="R227" s="143"/>
      <c r="S227" s="143"/>
      <c r="T227" s="143"/>
      <c r="U227" s="143"/>
      <c r="V227" s="143"/>
      <c r="W227" s="143"/>
      <c r="X227" s="143"/>
      <c r="Y227" s="143"/>
      <c r="Z227" s="143"/>
    </row>
    <row r="228" ht="15.0" customHeight="1">
      <c r="A228" s="143"/>
      <c r="B228" s="92" t="s">
        <v>203</v>
      </c>
      <c r="D228" s="240" t="str">
        <f>IF(RefStr!O4=1,IF(RefStr!D43&lt;&gt;"",RefStr!D43,""),"")</f>
        <v>SANJA KOPF</v>
      </c>
      <c r="E228" s="241"/>
      <c r="F228" s="241"/>
      <c r="G228" s="241"/>
      <c r="H228" s="91"/>
      <c r="I228" s="91"/>
      <c r="J228" s="91"/>
      <c r="K228" s="91"/>
      <c r="L228" s="91"/>
      <c r="M228" s="143"/>
      <c r="N228" s="143"/>
      <c r="O228" s="143"/>
      <c r="P228" s="143"/>
      <c r="Q228" s="143"/>
      <c r="R228" s="143"/>
      <c r="S228" s="143"/>
      <c r="T228" s="143"/>
      <c r="U228" s="143"/>
      <c r="V228" s="143"/>
      <c r="W228" s="143"/>
      <c r="X228" s="143"/>
      <c r="Y228" s="143"/>
      <c r="Z228" s="143"/>
    </row>
    <row r="229" ht="15.0" customHeight="1">
      <c r="A229" s="143"/>
      <c r="B229" s="243" t="s">
        <v>2140</v>
      </c>
      <c r="D229" s="246" t="str">
        <f>IF(RefStr!O4=1,IF(RefStr!D45&lt;&gt;"",RefStr!D45,""),"")</f>
        <v>031369100</v>
      </c>
      <c r="E229" s="247"/>
      <c r="F229" s="91"/>
      <c r="G229" s="143"/>
      <c r="H229" s="143"/>
      <c r="I229" s="143"/>
      <c r="J229" s="143"/>
      <c r="K229" s="143"/>
      <c r="L229" s="143"/>
      <c r="M229" s="143"/>
      <c r="N229" s="143"/>
      <c r="O229" s="143"/>
      <c r="P229" s="143"/>
      <c r="Q229" s="143"/>
      <c r="R229" s="143"/>
      <c r="S229" s="143"/>
      <c r="T229" s="143"/>
      <c r="U229" s="143"/>
      <c r="V229" s="143"/>
      <c r="W229" s="143"/>
      <c r="X229" s="143"/>
      <c r="Y229" s="143"/>
      <c r="Z229" s="143"/>
    </row>
    <row r="230" ht="15.0" customHeight="1">
      <c r="A230" s="143"/>
      <c r="B230" s="243" t="s">
        <v>223</v>
      </c>
      <c r="D230" s="248" t="str">
        <f>IF(RefStr!O4=1,IF(RefStr!D47&lt;&gt;"",RefStr!D47,""),"")</f>
        <v>031368696</v>
      </c>
      <c r="E230" s="247"/>
      <c r="F230" s="249"/>
      <c r="G230" s="249"/>
      <c r="H230" s="249"/>
      <c r="I230" s="249"/>
      <c r="J230" s="249"/>
      <c r="K230" s="143"/>
      <c r="L230" s="143"/>
      <c r="M230" s="143"/>
      <c r="N230" s="143"/>
      <c r="O230" s="143"/>
      <c r="P230" s="143"/>
      <c r="Q230" s="143"/>
      <c r="R230" s="143"/>
      <c r="S230" s="143"/>
      <c r="T230" s="143"/>
      <c r="U230" s="143"/>
      <c r="V230" s="143"/>
      <c r="W230" s="143"/>
      <c r="X230" s="143"/>
      <c r="Y230" s="143"/>
      <c r="Z230" s="143"/>
    </row>
    <row r="231" ht="15.0" customHeight="1">
      <c r="A231" s="143"/>
      <c r="B231" s="243" t="s">
        <v>233</v>
      </c>
      <c r="D231" s="250" t="str">
        <f>IF(RefStr!O4=1,IF(RefStr!D49&lt;&gt;"",RefStr!D49,""),"")</f>
        <v>radiusdo@inet.hr</v>
      </c>
      <c r="E231" s="241"/>
      <c r="F231" s="241"/>
      <c r="G231" s="241"/>
      <c r="H231" s="249"/>
      <c r="I231" s="249"/>
      <c r="J231" s="249"/>
      <c r="K231" s="249"/>
      <c r="L231" s="249"/>
      <c r="M231" s="143"/>
      <c r="N231" s="143"/>
      <c r="O231" s="143"/>
      <c r="P231" s="143"/>
      <c r="Q231" s="143"/>
      <c r="R231" s="143"/>
      <c r="S231" s="143"/>
      <c r="T231" s="143"/>
      <c r="U231" s="143"/>
      <c r="V231" s="143"/>
      <c r="W231" s="143"/>
      <c r="X231" s="143"/>
      <c r="Y231" s="143"/>
      <c r="Z231" s="143"/>
    </row>
    <row r="232" ht="14.25" customHeight="1">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ht="14.25" customHeight="1">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ht="14.25" customHeight="1">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ht="14.25" customHeight="1">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ht="14.25" customHeight="1">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ht="14.25" customHeight="1">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ht="14.25" customHeight="1">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ht="14.25" customHeight="1">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ht="14.25" customHeight="1">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ht="14.25" customHeight="1">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ht="14.25" customHeight="1">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ht="14.25" customHeight="1">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ht="14.25" customHeight="1">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ht="14.25" customHeight="1">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ht="14.25" customHeight="1">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ht="14.25" customHeight="1">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ht="14.25" customHeight="1">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ht="14.25" customHeight="1">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ht="14.25" customHeight="1">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ht="14.25" customHeight="1">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ht="14.2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ht="14.25" customHeight="1">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ht="14.25" customHeight="1">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ht="14.25" customHeight="1">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ht="14.25" customHeight="1">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ht="14.25" customHeight="1">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ht="14.25" customHeight="1">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ht="14.25" customHeight="1">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ht="14.25" customHeight="1">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ht="14.25" customHeight="1">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ht="14.25" customHeight="1">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ht="14.25" customHeight="1">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ht="14.25" customHeight="1">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ht="14.25" customHeight="1">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ht="14.25" customHeight="1">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ht="14.25" customHeight="1">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ht="14.25" customHeight="1">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ht="14.25" customHeight="1">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ht="14.25" customHeight="1">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ht="14.25" customHeight="1">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ht="14.25" customHeight="1">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ht="14.25" customHeight="1">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ht="14.25" customHeight="1">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ht="14.25" customHeight="1">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ht="14.25" customHeight="1">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ht="14.25" customHeight="1">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ht="14.25" customHeight="1">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ht="14.25" customHeight="1">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ht="14.25" customHeight="1">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ht="14.25" customHeight="1">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ht="14.25" customHeight="1">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ht="14.25" customHeight="1">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ht="14.25" customHeight="1">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ht="14.25" customHeight="1">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ht="14.25" customHeight="1">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ht="14.25" customHeight="1">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ht="14.25" customHeight="1">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ht="14.25" customHeight="1">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ht="14.25" customHeight="1">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ht="14.25" customHeight="1">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ht="14.25" customHeight="1">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ht="14.25" customHeight="1">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ht="14.25" customHeight="1">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ht="14.25" customHeight="1">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ht="14.25" customHeight="1">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ht="14.25" customHeight="1">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ht="14.25" customHeight="1">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ht="14.25" customHeight="1">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ht="14.25" customHeight="1">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ht="14.25" customHeight="1">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ht="14.25" customHeight="1">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ht="14.25" customHeight="1">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ht="14.25" customHeight="1">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ht="14.25" customHeight="1">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ht="14.25" customHeight="1">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ht="14.25" customHeight="1">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ht="14.25" customHeight="1">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ht="14.25" customHeight="1">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ht="14.25" customHeight="1">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ht="14.25" customHeight="1">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ht="14.25" customHeight="1">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ht="14.25" customHeight="1">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ht="14.25" customHeight="1">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ht="14.25" customHeight="1">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ht="14.25" customHeight="1">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ht="14.25" customHeight="1">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ht="14.25" customHeight="1">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ht="14.25" customHeight="1">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ht="14.25" customHeight="1">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ht="14.25" customHeight="1">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ht="14.25" customHeight="1">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ht="14.25" customHeight="1">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ht="14.25" customHeight="1">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ht="14.25" customHeight="1">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ht="14.25" customHeight="1">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ht="14.25" customHeight="1">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ht="14.25" customHeight="1">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ht="14.25" customHeight="1">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ht="14.25" customHeight="1">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ht="14.25" customHeight="1">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ht="14.25" customHeight="1">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ht="14.25" customHeight="1">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ht="14.25" customHeight="1">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ht="14.25" customHeight="1">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ht="14.25" customHeight="1">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ht="14.25" customHeight="1">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ht="14.25" customHeight="1">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ht="14.25" customHeight="1">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ht="14.25" customHeight="1">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ht="14.25" customHeight="1">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ht="14.25" customHeight="1">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ht="14.25" customHeight="1">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ht="14.25" customHeight="1">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ht="14.25" customHeight="1">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ht="14.25" customHeight="1">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ht="14.25" customHeight="1">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ht="14.25" customHeight="1">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ht="14.25" customHeight="1">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ht="14.25" customHeight="1">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ht="14.25" customHeight="1">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ht="14.25" customHeight="1">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ht="14.25" customHeight="1">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ht="14.25" customHeight="1">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ht="14.25" customHeight="1">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ht="14.25" customHeight="1">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ht="14.25" customHeight="1">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ht="14.25" customHeight="1">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ht="14.25" customHeight="1">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ht="14.25" customHeight="1">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ht="14.25" customHeight="1">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ht="14.25" customHeight="1">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ht="14.25" customHeight="1">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ht="14.25" customHeight="1">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ht="14.25" customHeight="1">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ht="14.25" customHeight="1">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ht="14.25" customHeight="1">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ht="14.25" customHeight="1">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ht="14.25" customHeight="1">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ht="14.25" customHeight="1">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ht="14.25" customHeight="1">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ht="14.25" customHeight="1">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ht="14.25" customHeight="1">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ht="14.25" customHeight="1">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ht="14.25" customHeight="1">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ht="14.25" customHeight="1">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ht="14.25" customHeight="1">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ht="14.25" customHeight="1">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ht="14.25" customHeight="1">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ht="14.25" customHeight="1">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ht="14.25" customHeight="1">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ht="14.25" customHeight="1">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ht="14.25" customHeight="1">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ht="14.25" customHeight="1">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ht="14.25" customHeight="1">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ht="14.25" customHeight="1">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ht="14.25" customHeight="1">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ht="14.25" customHeight="1">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ht="14.25" customHeight="1">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ht="14.25" customHeight="1">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ht="14.25" customHeight="1">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ht="14.25" customHeight="1">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ht="14.25" customHeight="1">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ht="14.25" customHeight="1">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ht="14.25" customHeight="1">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ht="14.25" customHeight="1">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ht="14.25" customHeight="1">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ht="14.25" customHeight="1">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ht="14.25" customHeight="1">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ht="14.25" customHeight="1">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ht="14.25" customHeight="1">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ht="14.25" customHeight="1">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ht="14.25" customHeight="1">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ht="14.25" customHeight="1">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ht="14.25" customHeight="1">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ht="14.25" customHeight="1">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ht="14.25" customHeight="1">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ht="14.2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ht="14.25" customHeight="1">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ht="14.25" customHeight="1">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ht="14.25" customHeight="1">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ht="14.25" customHeight="1">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ht="14.25" customHeight="1">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ht="14.25" customHeight="1">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ht="14.25" customHeight="1">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ht="14.25" customHeight="1">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ht="14.25" customHeight="1">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ht="14.25" customHeight="1">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ht="14.25" customHeight="1">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ht="14.25" customHeight="1">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ht="14.25" customHeight="1">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ht="14.25" customHeight="1">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ht="14.25" customHeight="1">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ht="14.25" customHeight="1">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ht="14.25" customHeight="1">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ht="14.25" customHeight="1">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ht="14.25" customHeight="1">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ht="14.25" customHeight="1">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ht="14.25" customHeight="1">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ht="14.25" customHeight="1">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ht="14.25" customHeight="1">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ht="14.25" customHeight="1">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ht="14.25" customHeight="1">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ht="14.25" customHeight="1">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ht="14.25" customHeight="1">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ht="14.25" customHeight="1">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ht="14.25" customHeight="1">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ht="14.25" customHeight="1">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ht="14.25" customHeight="1">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ht="14.25" customHeight="1">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ht="14.2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ht="14.25" customHeight="1">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ht="14.25" customHeight="1">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ht="14.25" customHeight="1">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ht="14.25" customHeight="1">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ht="14.25" customHeight="1">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ht="14.25" customHeight="1">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ht="14.25" customHeight="1">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ht="14.25" customHeight="1">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ht="14.25" customHeight="1">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ht="14.25" customHeight="1">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ht="14.25" customHeight="1">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ht="14.25" customHeight="1">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ht="14.25" customHeight="1">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ht="14.25" customHeight="1">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ht="14.25" customHeight="1">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ht="14.25" customHeight="1">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ht="14.25" customHeight="1">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ht="14.25" customHeight="1">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ht="14.25" customHeight="1">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ht="14.25" customHeight="1">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ht="14.25" customHeight="1">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ht="14.25" customHeight="1">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ht="14.25" customHeight="1">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ht="14.25" customHeight="1">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ht="14.25" customHeight="1">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ht="14.25" customHeight="1">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ht="14.25" customHeight="1">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ht="14.25" customHeight="1">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ht="14.25" customHeight="1">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ht="14.25" customHeight="1">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ht="14.25" customHeight="1">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ht="14.25" customHeight="1">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ht="14.25" customHeight="1">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ht="14.25" customHeight="1">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ht="14.25" customHeight="1">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ht="14.25" customHeight="1">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ht="14.25" customHeight="1">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ht="14.25" customHeight="1">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ht="14.25" customHeight="1">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ht="14.25" customHeight="1">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ht="14.25" customHeight="1">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ht="14.25" customHeight="1">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ht="14.25" customHeight="1">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ht="14.25" customHeight="1">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ht="14.25" customHeight="1">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ht="14.25" customHeight="1">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ht="14.25" customHeight="1">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ht="14.25" customHeight="1">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ht="14.25" customHeight="1">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ht="14.25" customHeight="1">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ht="14.25" customHeight="1">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ht="14.25" customHeight="1">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ht="14.25" customHeight="1">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ht="14.25" customHeight="1">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ht="14.25" customHeight="1">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ht="14.25" customHeight="1">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ht="14.25" customHeight="1">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ht="14.25" customHeight="1">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ht="14.25" customHeight="1">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ht="14.25" customHeight="1">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ht="14.25" customHeight="1">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ht="14.25" customHeight="1">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ht="14.25" customHeight="1">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ht="14.25" customHeight="1">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ht="14.25" customHeight="1">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ht="14.25" customHeight="1">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ht="14.25" customHeight="1">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ht="14.25" customHeight="1">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ht="14.25" customHeight="1">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ht="14.25" customHeight="1">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ht="14.25" customHeight="1">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ht="14.25" customHeight="1">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ht="14.25" customHeight="1">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ht="14.25" customHeight="1">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ht="14.25" customHeight="1">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ht="14.25" customHeight="1">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ht="14.25" customHeight="1">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ht="14.25" customHeight="1">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ht="14.25" customHeight="1">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ht="14.25" customHeight="1">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ht="14.25" customHeight="1">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ht="14.25" customHeight="1">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ht="14.25" customHeight="1">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ht="14.25" customHeight="1">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ht="14.25" customHeight="1">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ht="14.25" customHeight="1">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ht="14.25" customHeight="1">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ht="14.25" customHeight="1">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ht="14.25" customHeight="1">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ht="14.25" customHeight="1">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ht="14.25" customHeight="1">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ht="14.25" customHeight="1">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ht="14.25" customHeight="1">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ht="14.25" customHeight="1">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ht="14.25" customHeight="1">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ht="14.25" customHeight="1">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ht="14.25" customHeight="1">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ht="14.25" customHeight="1">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ht="14.25" customHeight="1">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ht="14.25" customHeight="1">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ht="14.25" customHeight="1">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ht="14.25" customHeight="1">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ht="14.25" customHeight="1">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ht="14.25" customHeight="1">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ht="14.25" customHeight="1">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ht="14.25" customHeight="1">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ht="14.25" customHeight="1">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ht="14.25" customHeight="1">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ht="14.25" customHeight="1">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ht="14.25" customHeight="1">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ht="14.25" customHeight="1">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ht="14.25" customHeight="1">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ht="14.25" customHeight="1">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ht="14.25" customHeight="1">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ht="14.25" customHeight="1">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ht="14.25" customHeight="1">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ht="14.25" customHeight="1">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ht="14.25" customHeight="1">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ht="14.25" customHeight="1">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ht="14.25" customHeight="1">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ht="14.25" customHeight="1">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ht="14.25" customHeight="1">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ht="14.25" customHeight="1">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ht="14.25" customHeight="1">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ht="14.25" customHeight="1">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ht="14.25" customHeight="1">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ht="14.25" customHeight="1">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ht="14.25" customHeight="1">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ht="14.25" customHeight="1">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ht="14.25" customHeight="1">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ht="14.25" customHeight="1">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ht="14.25" customHeight="1">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ht="14.25" customHeight="1">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ht="14.25" customHeight="1">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ht="14.25" customHeight="1">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ht="14.25" customHeight="1">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ht="14.25" customHeight="1">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ht="14.25" customHeight="1">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ht="14.25" customHeight="1">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ht="14.25" customHeight="1">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ht="14.25" customHeight="1">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ht="14.25" customHeight="1">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ht="14.25" customHeight="1">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ht="14.25" customHeight="1">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ht="14.25" customHeight="1">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ht="14.25" customHeight="1">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ht="14.25" customHeight="1">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ht="14.25" customHeight="1">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ht="14.25" customHeight="1">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ht="14.25" customHeight="1">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ht="14.25" customHeight="1">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ht="14.25" customHeight="1">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ht="14.25" customHeight="1">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ht="14.25" customHeight="1">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ht="14.25" customHeight="1">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ht="14.25" customHeight="1">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ht="14.25" customHeight="1">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ht="14.25" customHeight="1">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ht="14.25" customHeight="1">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ht="14.25" customHeight="1">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ht="14.25" customHeight="1">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ht="14.25" customHeight="1">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ht="14.25" customHeight="1">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ht="14.25" customHeight="1">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ht="14.25" customHeight="1">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ht="14.25" customHeight="1">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ht="14.25" customHeight="1">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ht="14.25" customHeight="1">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ht="14.25" customHeight="1">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ht="14.25" customHeight="1">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ht="14.25" customHeight="1">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ht="14.25" customHeight="1">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ht="14.25" customHeight="1">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ht="14.25" customHeight="1">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ht="14.25" customHeight="1">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ht="14.25" customHeight="1">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ht="14.25" customHeight="1">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ht="14.25" customHeight="1">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ht="14.25" customHeight="1">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ht="14.25" customHeight="1">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ht="14.25" customHeight="1">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ht="14.25" customHeight="1">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ht="14.25" customHeight="1">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ht="14.25" customHeight="1">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ht="14.25" customHeight="1">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ht="14.25" customHeight="1">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ht="14.25" customHeight="1">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ht="14.25" customHeight="1">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ht="14.25" customHeight="1">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ht="14.25" customHeight="1">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ht="14.25" customHeight="1">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ht="14.25" customHeight="1">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ht="14.25" customHeight="1">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ht="14.25" customHeight="1">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ht="14.25" customHeight="1">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ht="14.25" customHeight="1">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ht="14.25" customHeight="1">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ht="14.25" customHeight="1">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ht="14.25" customHeight="1">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ht="14.25" customHeight="1">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ht="14.25" customHeight="1">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ht="14.25" customHeight="1">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ht="14.25" customHeight="1">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ht="14.25" customHeight="1">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ht="14.25" customHeight="1">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ht="14.25" customHeight="1">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ht="14.25" customHeight="1">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ht="14.25" customHeight="1">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ht="14.25" customHeight="1">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ht="14.25" customHeight="1">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ht="14.25" customHeight="1">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ht="14.25" customHeight="1">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ht="14.25" customHeight="1">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ht="14.25" customHeight="1">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ht="14.25" customHeight="1">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ht="14.25" customHeight="1">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ht="14.25" customHeight="1">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ht="14.25" customHeight="1">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ht="14.25" customHeight="1">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ht="14.25" customHeight="1">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ht="14.25" customHeight="1">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ht="14.25" customHeight="1">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ht="14.25" customHeight="1">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ht="14.25" customHeight="1">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ht="14.25" customHeight="1">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ht="14.25" customHeight="1">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ht="14.25" customHeight="1">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ht="14.25" customHeight="1">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ht="14.25" customHeight="1">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ht="14.25" customHeight="1">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ht="14.25" customHeight="1">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ht="14.25" customHeight="1">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ht="14.25" customHeight="1">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ht="14.25" customHeight="1">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ht="14.25" customHeight="1">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ht="14.25" customHeight="1">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ht="14.25" customHeight="1">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ht="14.25" customHeight="1">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ht="14.25" customHeight="1">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ht="14.25" customHeight="1">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ht="14.25" customHeight="1">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ht="14.25" customHeight="1">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ht="14.25" customHeight="1">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ht="14.25" customHeight="1">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ht="14.25" customHeight="1">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ht="14.25" customHeight="1">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ht="14.25" customHeight="1">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ht="14.25" customHeight="1">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ht="14.25" customHeight="1">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ht="14.25" customHeight="1">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ht="14.25" customHeight="1">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ht="14.25" customHeight="1">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ht="14.25" customHeight="1">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ht="14.25" customHeight="1">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ht="14.25" customHeight="1">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ht="14.25" customHeight="1">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ht="14.25" customHeight="1">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ht="14.25" customHeight="1">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ht="14.25" customHeight="1">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ht="14.25" customHeight="1">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ht="14.25" customHeight="1">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ht="14.25" customHeight="1">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ht="14.25" customHeight="1">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ht="14.25" customHeight="1">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ht="14.25" customHeight="1">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ht="14.25" customHeight="1">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ht="14.25" customHeight="1">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ht="14.25" customHeight="1">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ht="14.25" customHeight="1">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ht="14.25" customHeight="1">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ht="14.25" customHeight="1">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ht="14.25" customHeight="1">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ht="14.25" customHeight="1">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ht="14.25" customHeight="1">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ht="14.25" customHeight="1">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ht="14.25" customHeight="1">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ht="14.25" customHeight="1">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ht="14.25" customHeight="1">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ht="14.25" customHeight="1">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ht="14.25" customHeight="1">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ht="14.25" customHeight="1">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ht="14.25" customHeight="1">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ht="14.25" customHeight="1">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ht="14.25" customHeight="1">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ht="14.25" customHeight="1">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ht="14.25" customHeight="1">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ht="14.25" customHeight="1">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ht="14.25" customHeight="1">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ht="14.25" customHeight="1">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ht="14.25" customHeight="1">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ht="14.25" customHeight="1">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ht="14.25" customHeight="1">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ht="14.25" customHeight="1">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ht="14.25" customHeight="1">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ht="14.25" customHeight="1">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ht="14.25" customHeight="1">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ht="14.25" customHeight="1">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ht="14.25" customHeight="1">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ht="14.25" customHeight="1">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ht="14.25" customHeight="1">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ht="14.25" customHeight="1">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ht="14.25" customHeight="1">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ht="14.25" customHeight="1">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ht="14.25" customHeight="1">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ht="14.25" customHeight="1">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ht="14.25" customHeight="1">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ht="14.25" customHeight="1">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ht="14.25" customHeight="1">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ht="14.25" customHeight="1">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ht="14.25" customHeight="1">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ht="14.25" customHeight="1">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ht="14.25" customHeight="1">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ht="14.25" customHeight="1">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ht="14.25" customHeight="1">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ht="14.25" customHeight="1">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ht="14.25" customHeight="1">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ht="14.25" customHeight="1">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ht="14.25" customHeight="1">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ht="14.25" customHeight="1">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ht="14.25" customHeight="1">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ht="14.25" customHeight="1">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ht="14.25" customHeight="1">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ht="14.25" customHeight="1">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ht="14.25" customHeight="1">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ht="14.25" customHeight="1">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ht="14.25" customHeight="1">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ht="14.25" customHeight="1">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ht="14.25" customHeight="1">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ht="14.25" customHeight="1">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ht="14.25" customHeight="1">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ht="14.25" customHeight="1">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ht="14.25" customHeight="1">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ht="14.25" customHeight="1">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ht="14.25" customHeight="1">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ht="14.25" customHeight="1">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ht="14.25" customHeight="1">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ht="14.25" customHeight="1">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ht="14.25" customHeight="1">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ht="14.25" customHeight="1">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ht="14.25" customHeight="1">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ht="14.25" customHeight="1">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ht="14.25" customHeight="1">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ht="14.25" customHeight="1">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ht="14.25" customHeight="1">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ht="14.25" customHeight="1">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ht="14.25" customHeight="1">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ht="14.25" customHeight="1">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ht="14.25" customHeight="1">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ht="14.25" customHeight="1">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ht="14.25" customHeight="1">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ht="14.25" customHeight="1">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ht="14.25" customHeight="1">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ht="14.25" customHeight="1">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ht="14.25" customHeight="1">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ht="14.25" customHeight="1">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ht="14.25" customHeight="1">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ht="14.25" customHeight="1">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ht="14.25" customHeight="1">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ht="14.25" customHeight="1">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ht="14.25" customHeight="1">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ht="14.25" customHeight="1">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ht="14.25" customHeight="1">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ht="14.25" customHeight="1">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ht="14.25" customHeight="1">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ht="14.25" customHeight="1">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ht="14.25" customHeight="1">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ht="14.25" customHeight="1">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ht="14.25" customHeight="1">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ht="14.25" customHeight="1">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ht="14.25" customHeight="1">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ht="14.25" customHeight="1">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ht="14.25" customHeight="1">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ht="14.25" customHeight="1">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ht="14.25" customHeight="1">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ht="14.25" customHeight="1">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ht="14.25" customHeight="1">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ht="14.25" customHeight="1">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ht="14.25" customHeight="1">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ht="14.25" customHeight="1">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ht="14.25" customHeight="1">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ht="14.25" customHeight="1">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ht="14.25" customHeight="1">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ht="14.25" customHeight="1">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ht="14.25" customHeight="1">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ht="14.25" customHeight="1">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ht="14.25" customHeight="1">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ht="14.25" customHeight="1">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ht="14.25" customHeight="1">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ht="14.25" customHeight="1">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ht="14.25" customHeight="1">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ht="14.25" customHeight="1">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ht="14.25" customHeight="1">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ht="14.25" customHeight="1">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ht="14.25" customHeight="1">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ht="14.25" customHeight="1">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ht="14.25" customHeight="1">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ht="14.25" customHeight="1">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ht="14.25" customHeight="1">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ht="14.25" customHeight="1">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ht="14.25" customHeight="1">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ht="14.25" customHeight="1">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ht="14.25" customHeight="1">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ht="14.25" customHeight="1">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ht="14.25" customHeight="1">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ht="14.25" customHeight="1">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ht="14.25" customHeight="1">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ht="14.25" customHeight="1">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ht="14.25" customHeight="1">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ht="14.25" customHeight="1">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ht="14.25" customHeight="1">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ht="14.25" customHeight="1">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ht="14.25" customHeight="1">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ht="14.25" customHeight="1">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ht="14.25" customHeight="1">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ht="14.25" customHeight="1">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ht="14.25" customHeight="1">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ht="14.25" customHeight="1">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ht="14.25" customHeight="1">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ht="14.25" customHeight="1">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ht="14.25" customHeight="1">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ht="14.25" customHeight="1">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ht="14.25" customHeight="1">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ht="14.25" customHeight="1">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ht="14.25" customHeight="1">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ht="14.25" customHeight="1">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ht="14.25" customHeight="1">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ht="14.25" customHeight="1">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ht="14.25" customHeight="1">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ht="14.25" customHeight="1">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ht="14.25" customHeight="1">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ht="14.25" customHeight="1">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ht="14.25" customHeight="1">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ht="14.25" customHeight="1">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ht="14.25" customHeight="1">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ht="14.25" customHeight="1">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ht="14.25" customHeight="1">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ht="14.25" customHeight="1">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ht="14.25" customHeight="1">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ht="14.25" customHeight="1">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ht="14.25" customHeight="1">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ht="14.25" customHeight="1">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ht="14.25" customHeight="1">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ht="14.25" customHeight="1">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ht="14.25" customHeight="1">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ht="14.25" customHeight="1">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ht="14.25" customHeight="1">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ht="14.25" customHeight="1">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ht="14.25" customHeight="1">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ht="14.25" customHeight="1">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ht="14.25" customHeight="1">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ht="14.25" customHeight="1">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ht="14.25" customHeight="1">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ht="14.25" customHeight="1">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ht="14.25" customHeight="1">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ht="14.25" customHeight="1">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ht="14.25" customHeight="1">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ht="14.25" customHeight="1">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ht="14.25" customHeight="1">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ht="14.25" customHeight="1">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ht="14.25" customHeight="1">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ht="14.25" customHeight="1">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ht="14.25" customHeight="1">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ht="14.25" customHeight="1">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ht="14.25" customHeight="1">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ht="14.25" customHeight="1">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ht="14.25" customHeight="1">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ht="14.25" customHeight="1">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ht="14.25" customHeight="1">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ht="14.25" customHeight="1">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ht="14.25" customHeight="1">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ht="14.25" customHeight="1">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ht="14.25" customHeight="1">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ht="14.25" customHeight="1">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ht="14.25" customHeight="1">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ht="14.25" customHeight="1">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ht="14.25" customHeight="1">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ht="14.25" customHeight="1">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ht="14.25" customHeight="1">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ht="14.25" customHeight="1">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ht="14.25" customHeight="1">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ht="14.25" customHeight="1">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ht="14.25" customHeight="1">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ht="14.25" customHeight="1">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ht="14.25" customHeight="1">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ht="14.25" customHeight="1">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ht="14.25" customHeight="1">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ht="14.25" customHeight="1">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ht="14.25" customHeight="1">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ht="14.25" customHeight="1">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ht="14.25" customHeight="1">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ht="14.25" customHeight="1">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ht="14.25" customHeight="1">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ht="14.25" customHeight="1">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ht="14.25" customHeight="1">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ht="14.25" customHeight="1">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ht="14.25" customHeight="1">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ht="14.25" customHeight="1">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ht="14.25" customHeight="1">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ht="14.25" customHeight="1">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ht="14.25" customHeight="1">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ht="14.25" customHeight="1">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ht="14.25" customHeight="1">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ht="14.25" customHeight="1">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ht="14.25" customHeight="1">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ht="14.25" customHeight="1">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ht="14.25" customHeight="1">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ht="14.25" customHeight="1">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ht="14.25" customHeight="1">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ht="14.25" customHeight="1">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ht="14.25" customHeight="1">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ht="14.25" customHeight="1">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ht="14.25" customHeight="1">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ht="14.25" customHeight="1">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ht="14.25" customHeight="1">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ht="14.25" customHeight="1">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ht="14.25" customHeight="1">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ht="14.25" customHeight="1">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ht="14.25" customHeight="1">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ht="14.25" customHeight="1">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ht="14.25" customHeight="1">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ht="14.25" customHeight="1">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ht="14.25" customHeight="1">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ht="14.25" customHeight="1">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ht="14.25" customHeight="1">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ht="14.25" customHeight="1">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ht="14.25" customHeight="1">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ht="14.25" customHeight="1">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ht="14.25" customHeight="1">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ht="14.25" customHeight="1">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ht="14.25" customHeight="1">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ht="14.25" customHeight="1">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ht="14.25" customHeight="1">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ht="14.25" customHeight="1">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ht="14.25" customHeight="1">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ht="14.25" customHeight="1">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ht="14.25" customHeight="1">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ht="14.25" customHeight="1">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ht="14.25" customHeight="1">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ht="14.25" customHeight="1">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ht="14.25" customHeight="1">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ht="14.25" customHeight="1">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ht="14.25" customHeight="1">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ht="14.25" customHeight="1">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ht="14.25" customHeight="1">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ht="14.25" customHeight="1">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ht="14.25" customHeight="1">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ht="14.25" customHeight="1">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ht="14.25" customHeight="1">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ht="14.25" customHeight="1">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ht="14.25" customHeight="1">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ht="14.25" customHeight="1">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ht="14.25" customHeight="1">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ht="14.25" customHeight="1">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ht="14.25" customHeight="1">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ht="14.25" customHeight="1">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ht="14.25" customHeight="1">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ht="14.25" customHeight="1">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ht="14.25" customHeight="1">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row>
    <row r="1000" ht="14.25" customHeight="1">
      <c r="A1000" s="143"/>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sheetData>
  <mergeCells count="240">
    <mergeCell ref="B7:C7"/>
    <mergeCell ref="B8:C8"/>
    <mergeCell ref="B9:C9"/>
    <mergeCell ref="B10:C10"/>
    <mergeCell ref="B11:C11"/>
    <mergeCell ref="B12:C12"/>
    <mergeCell ref="B15:D15"/>
    <mergeCell ref="K2:L2"/>
    <mergeCell ref="B3:C3"/>
    <mergeCell ref="K3:L3"/>
    <mergeCell ref="B4:L4"/>
    <mergeCell ref="B5:L5"/>
    <mergeCell ref="B6:L6"/>
    <mergeCell ref="D7:L7"/>
    <mergeCell ref="G8:L8"/>
    <mergeCell ref="D9:L9"/>
    <mergeCell ref="D10:F10"/>
    <mergeCell ref="K12:L12"/>
    <mergeCell ref="I13:J13"/>
    <mergeCell ref="C16:H16"/>
    <mergeCell ref="C17:H17"/>
    <mergeCell ref="B18:L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C50:H50"/>
    <mergeCell ref="C51:H51"/>
    <mergeCell ref="C52:H52"/>
    <mergeCell ref="C53:H53"/>
    <mergeCell ref="C54:H54"/>
    <mergeCell ref="C55:H55"/>
    <mergeCell ref="C56:H56"/>
    <mergeCell ref="C57:H57"/>
    <mergeCell ref="C58:H58"/>
    <mergeCell ref="C59:H59"/>
    <mergeCell ref="C60:H60"/>
    <mergeCell ref="C61:H61"/>
    <mergeCell ref="C62:H62"/>
    <mergeCell ref="C63:H63"/>
    <mergeCell ref="C64:H64"/>
    <mergeCell ref="C65:H65"/>
    <mergeCell ref="C66:H66"/>
    <mergeCell ref="C67:H67"/>
    <mergeCell ref="C68:H68"/>
    <mergeCell ref="C69:H69"/>
    <mergeCell ref="C70:H70"/>
    <mergeCell ref="C71:H71"/>
    <mergeCell ref="C72:H72"/>
    <mergeCell ref="C73:H73"/>
    <mergeCell ref="C74:H74"/>
    <mergeCell ref="C75:H75"/>
    <mergeCell ref="C76:H76"/>
    <mergeCell ref="C77:H77"/>
    <mergeCell ref="C78:H78"/>
    <mergeCell ref="C79:H79"/>
    <mergeCell ref="C80:H80"/>
    <mergeCell ref="C81:H81"/>
    <mergeCell ref="C82:H82"/>
    <mergeCell ref="C83:H83"/>
    <mergeCell ref="C84:H84"/>
    <mergeCell ref="C85:H85"/>
    <mergeCell ref="C86:H86"/>
    <mergeCell ref="C87:H87"/>
    <mergeCell ref="C88:H88"/>
    <mergeCell ref="C89:H89"/>
    <mergeCell ref="C90:H90"/>
    <mergeCell ref="C91:H91"/>
    <mergeCell ref="C92:H92"/>
    <mergeCell ref="C93:H93"/>
    <mergeCell ref="C94:H94"/>
    <mergeCell ref="C95:H95"/>
    <mergeCell ref="C96:H96"/>
    <mergeCell ref="C97:H97"/>
    <mergeCell ref="C98:H98"/>
    <mergeCell ref="C99:H99"/>
    <mergeCell ref="C100:H100"/>
    <mergeCell ref="C101:H101"/>
    <mergeCell ref="C102:H102"/>
    <mergeCell ref="C103:H103"/>
    <mergeCell ref="C104:H104"/>
    <mergeCell ref="C105:H105"/>
    <mergeCell ref="C106:H106"/>
    <mergeCell ref="C107:H107"/>
    <mergeCell ref="C108:H108"/>
    <mergeCell ref="C109:H109"/>
    <mergeCell ref="C110:H110"/>
    <mergeCell ref="C111:H111"/>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41:H141"/>
    <mergeCell ref="C142:H142"/>
    <mergeCell ref="C143:H143"/>
    <mergeCell ref="C193:H193"/>
    <mergeCell ref="C194:H194"/>
    <mergeCell ref="C195:H195"/>
    <mergeCell ref="C196:H196"/>
    <mergeCell ref="C197:H197"/>
    <mergeCell ref="C198:H198"/>
    <mergeCell ref="C199:H199"/>
    <mergeCell ref="C200:H200"/>
    <mergeCell ref="C201:H201"/>
    <mergeCell ref="C202:H202"/>
    <mergeCell ref="C203:H203"/>
    <mergeCell ref="C204:H204"/>
    <mergeCell ref="C205:H205"/>
    <mergeCell ref="C206:H206"/>
    <mergeCell ref="C207:H207"/>
    <mergeCell ref="C208:H208"/>
    <mergeCell ref="C209:H209"/>
    <mergeCell ref="C210:H210"/>
    <mergeCell ref="C211:H211"/>
    <mergeCell ref="C212:H212"/>
    <mergeCell ref="C213:H213"/>
    <mergeCell ref="C214:H214"/>
    <mergeCell ref="C215:H215"/>
    <mergeCell ref="C216:H216"/>
    <mergeCell ref="C217:H217"/>
    <mergeCell ref="C218:H218"/>
    <mergeCell ref="C219:H219"/>
    <mergeCell ref="B220:L220"/>
    <mergeCell ref="C221:H221"/>
    <mergeCell ref="C222:H222"/>
    <mergeCell ref="B224:D224"/>
    <mergeCell ref="E224:H224"/>
    <mergeCell ref="J224:L224"/>
    <mergeCell ref="D226:H226"/>
    <mergeCell ref="J226:L226"/>
    <mergeCell ref="B231:C231"/>
    <mergeCell ref="D231:G231"/>
    <mergeCell ref="B227:C227"/>
    <mergeCell ref="B228:C228"/>
    <mergeCell ref="D228:G228"/>
    <mergeCell ref="B229:C229"/>
    <mergeCell ref="D229:E229"/>
    <mergeCell ref="B230:C230"/>
    <mergeCell ref="D230:E230"/>
    <mergeCell ref="C144:H144"/>
    <mergeCell ref="C145:H145"/>
    <mergeCell ref="C146:H146"/>
    <mergeCell ref="C147:H147"/>
    <mergeCell ref="C148:H148"/>
    <mergeCell ref="C149:H149"/>
    <mergeCell ref="C150:H150"/>
    <mergeCell ref="C151:H151"/>
    <mergeCell ref="C152:H152"/>
    <mergeCell ref="C153:H153"/>
    <mergeCell ref="C154:H154"/>
    <mergeCell ref="C155:H155"/>
    <mergeCell ref="C156:H156"/>
    <mergeCell ref="C157:H157"/>
    <mergeCell ref="C158:H158"/>
    <mergeCell ref="C159:H159"/>
    <mergeCell ref="C160:H160"/>
    <mergeCell ref="C161:H161"/>
    <mergeCell ref="C162:H162"/>
    <mergeCell ref="B163:L163"/>
    <mergeCell ref="C164:H164"/>
    <mergeCell ref="C165:H165"/>
    <mergeCell ref="C166:H166"/>
    <mergeCell ref="C167:H167"/>
    <mergeCell ref="C168:H168"/>
    <mergeCell ref="C169:H169"/>
    <mergeCell ref="C170:H170"/>
    <mergeCell ref="C171:H171"/>
    <mergeCell ref="C172:H172"/>
    <mergeCell ref="C173:H173"/>
    <mergeCell ref="C174:H174"/>
    <mergeCell ref="C175:H175"/>
    <mergeCell ref="C176:H176"/>
    <mergeCell ref="C177:H177"/>
    <mergeCell ref="C178:H178"/>
    <mergeCell ref="C179:H179"/>
    <mergeCell ref="C180:H180"/>
    <mergeCell ref="C181:H181"/>
    <mergeCell ref="C182:H182"/>
    <mergeCell ref="C183:H183"/>
    <mergeCell ref="C184:H184"/>
    <mergeCell ref="C185:H185"/>
    <mergeCell ref="C186:H186"/>
    <mergeCell ref="C187:H187"/>
    <mergeCell ref="C188:H188"/>
    <mergeCell ref="C189:H189"/>
    <mergeCell ref="C190:H190"/>
    <mergeCell ref="C191:H191"/>
    <mergeCell ref="C192:H192"/>
  </mergeCells>
  <conditionalFormatting sqref="J23:K25 J27:K35 J38:K40 J42:K48 J50:K51 J53:K56 J58:K59 J61:K64 J67:K68 J70:K72 J74:K76 J78:K81 J84:K87 J89:K91 J95:K100 J103:K106 J108:K112 J114:K117 J119:K122 J125:K126 J128:K129 J131:K132 J134:K135 J137:K138 J140:K142 J145:K146 J148:K150 J152:K154 J156:K159 J161:K162 J168:K174 J176:K182 J184:K188 J190:K192 J195:K196 J198:K200 J203:K204 J206:K208 J210:K210 J212:K213 J216:K219 J221:K221">
    <cfRule type="cellIs" dxfId="2" priority="1" operator="lessThan">
      <formula>0</formula>
    </cfRule>
  </conditionalFormatting>
  <conditionalFormatting sqref="J19:K22 J26:K26 J36:K37 J41:K41 J49:K49 J52:K52 J57:K57 J60:K60 J65:K66 J69:K69 J73:K73 J77:K77 J82:K83 J88:K88 J92:K94 J101:K102 J107:K107 J113:K113 J118:K118 J123:K124 J127:K127 J130:K130 J133:K133 J136:K136 J139:K139 J143:K144 J147:K147 J151:K151 J155:K155 J160:K160 J164:K167 J175:K175 J183:K183 J189:K189 J193:K194 J197:K197 J201:K202 J205:K205 J209:K209 J211:K211 J214:K215 J222:K222">
    <cfRule type="cellIs" dxfId="6" priority="2" operator="lessThan">
      <formula>0</formula>
    </cfRule>
  </conditionalFormatting>
  <conditionalFormatting sqref="J19:K22 J26:K26 J36:K37 J41:K41 J49:K49 J52:K52 J57:K57 J60:K60 J65:K66 J69:K69 J73:K73 J77:K77 J82:K83 J88:K88 J92:K94 J101:K102 J107:K107 J113:K113 J118:K118 J123:K124 J127:K127 J130:K130 J133:K133 J136:K136 J139:K139 J143:K144 J147:K147 J151:K151 J155:K155 J160:K160 J164:K167 J175:K175 J183:K183 J189:K189 J193:K194 J197:K197 J201:K202 J205:K205 J209:K209 J211:K211 J214:K215 J222:K222">
    <cfRule type="cellIs" dxfId="7" priority="3" operator="notEqual">
      <formula>ROUND(J19,0)</formula>
    </cfRule>
  </conditionalFormatting>
  <conditionalFormatting sqref="D7:L7">
    <cfRule type="cellIs" dxfId="4" priority="4" operator="equal">
      <formula>"(za ovo razdoblje i ovu vrstu obveznika obrazac se ne popunjava)"</formula>
    </cfRule>
  </conditionalFormatting>
  <conditionalFormatting sqref="B6:L6">
    <cfRule type="cellIs" dxfId="5" priority="5" operator="equal">
      <formula>$P$7</formula>
    </cfRule>
  </conditionalFormatting>
  <dataValidations>
    <dataValidation type="decimal" operator="greaterThanOrEqual" allowBlank="1" showInputMessage="1" showErrorMessage="1" prompt="Nedozvoljen unos - Dozvoljen je samo upis pozitivnih cijelih brojeva, ako je iznos nula (tj. nema podatka), upišite nulu" sqref="J19:K162 J164:K219 J221:K222">
      <formula1>0.0</formula1>
    </dataValidation>
  </dataValidations>
  <printOptions/>
  <pageMargins bottom="0.75" footer="0.0" header="0.0" left="0.7" right="0.7" top="0.75"/>
  <pageSetup orientation="landscape"/>
  <headerFooter>
    <oddFooter>&amp;RStranica: &amp;P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2023-02-12T19:32:25Z</dcterms:created>
  <dc:creator>Server_statistike</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3" name="SV_QUERY_LIST_4F35BF76-6C0D-4D9B-82B2-816C12CF3733">
    <vt:lpstr>empty_477D106A-C0D6-4607-AEBD-E2C9D60EA279</vt:lpstr>
  </property>
</Properties>
</file>